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30" windowWidth="13140" windowHeight="12750"/>
  </bookViews>
  <sheets>
    <sheet name="план. ст-ть )" sheetId="1" r:id="rId1"/>
  </sheets>
  <externalReferences>
    <externalReference r:id="rId2"/>
    <externalReference r:id="rId3"/>
  </externalReferences>
  <definedNames>
    <definedName name="_xlnm._FilterDatabase" localSheetId="0" hidden="1">'план. ст-ть )'!$A$9:$AB$121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'план. ст-ть )'!$B:$B,'план. ст-ть )'!$6:$9</definedName>
    <definedName name="_xlnm.Print_Area" localSheetId="0">'план. ст-ть )'!$A$1:$AB$121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5" i="1" l="1"/>
  <c r="G125" i="1"/>
  <c r="H125" i="1"/>
  <c r="I125" i="1"/>
  <c r="J125" i="1"/>
  <c r="K125" i="1"/>
  <c r="L125" i="1"/>
  <c r="M125" i="1"/>
  <c r="N125" i="1"/>
  <c r="O125" i="1"/>
  <c r="P125" i="1"/>
  <c r="Q125" i="1"/>
  <c r="R125" i="1"/>
  <c r="S125" i="1"/>
  <c r="T125" i="1"/>
  <c r="U125" i="1"/>
  <c r="V125" i="1"/>
  <c r="W125" i="1"/>
  <c r="X125" i="1"/>
  <c r="Y125" i="1"/>
  <c r="Z125" i="1"/>
  <c r="AA125" i="1"/>
  <c r="AB125" i="1"/>
  <c r="E125" i="1"/>
  <c r="H123" i="1" l="1"/>
  <c r="S63" i="1" l="1"/>
  <c r="S34" i="1"/>
  <c r="P34" i="1"/>
  <c r="S116" i="1" l="1"/>
  <c r="P90" i="1"/>
  <c r="P89" i="1"/>
  <c r="S108" i="1" l="1"/>
  <c r="S110" i="1"/>
  <c r="S83" i="1"/>
  <c r="P83" i="1"/>
  <c r="S22" i="1"/>
  <c r="P22" i="1"/>
  <c r="P15" i="1"/>
  <c r="S15" i="1"/>
  <c r="S11" i="1" l="1"/>
  <c r="S84" i="1" l="1"/>
  <c r="P84" i="1"/>
  <c r="D121" i="1" l="1"/>
  <c r="X121" i="1" l="1"/>
  <c r="V121" i="1"/>
  <c r="T121" i="1"/>
  <c r="S121" i="1"/>
  <c r="R121" i="1"/>
  <c r="Q121" i="1"/>
  <c r="P121" i="1"/>
  <c r="O121" i="1"/>
  <c r="N121" i="1"/>
  <c r="M121" i="1"/>
  <c r="L121" i="1"/>
  <c r="K121" i="1"/>
  <c r="J121" i="1"/>
  <c r="I121" i="1"/>
  <c r="G121" i="1"/>
  <c r="F121" i="1"/>
  <c r="H120" i="1"/>
  <c r="AB120" i="1" s="1"/>
  <c r="H119" i="1" l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21" i="1" l="1"/>
  <c r="Y119" i="1" l="1"/>
  <c r="E119" i="1"/>
  <c r="U119" i="1"/>
  <c r="AB119" i="1" l="1"/>
  <c r="U71" i="1" l="1"/>
  <c r="AB71" i="1" s="1"/>
  <c r="W40" i="1" l="1"/>
  <c r="W121" i="1" s="1"/>
  <c r="AB90" i="1" l="1"/>
  <c r="U54" i="1"/>
  <c r="E11" i="1" l="1"/>
  <c r="E12" i="1" l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AB54" i="1" s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2" i="1"/>
  <c r="E73" i="1"/>
  <c r="E74" i="1"/>
  <c r="E75" i="1"/>
  <c r="AB75" i="1" s="1"/>
  <c r="E76" i="1"/>
  <c r="AB76" i="1" s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21" i="1" l="1"/>
  <c r="AA121" i="1" l="1"/>
  <c r="Z121" i="1"/>
  <c r="AB77" i="1" l="1"/>
  <c r="AB78" i="1"/>
  <c r="Y94" i="1"/>
  <c r="Y108" i="1"/>
  <c r="Y110" i="1"/>
  <c r="Y102" i="1"/>
  <c r="Y101" i="1"/>
  <c r="Y103" i="1"/>
  <c r="Y104" i="1"/>
  <c r="Y105" i="1"/>
  <c r="Y106" i="1"/>
  <c r="Y107" i="1"/>
  <c r="Y118" i="1" l="1"/>
  <c r="Y117" i="1"/>
  <c r="Y116" i="1"/>
  <c r="Y115" i="1"/>
  <c r="Y114" i="1"/>
  <c r="Y113" i="1"/>
  <c r="Y112" i="1"/>
  <c r="Y111" i="1"/>
  <c r="Y109" i="1"/>
  <c r="Y100" i="1"/>
  <c r="Y99" i="1"/>
  <c r="Y98" i="1"/>
  <c r="Y97" i="1"/>
  <c r="Y96" i="1"/>
  <c r="Y95" i="1"/>
  <c r="Y55" i="1"/>
  <c r="Y14" i="1"/>
  <c r="Y121" i="1" l="1"/>
  <c r="U52" i="1"/>
  <c r="AB52" i="1" s="1"/>
  <c r="U12" i="1" l="1"/>
  <c r="AB12" i="1" s="1"/>
  <c r="U13" i="1"/>
  <c r="AB13" i="1" s="1"/>
  <c r="U14" i="1"/>
  <c r="AB14" i="1" s="1"/>
  <c r="U15" i="1"/>
  <c r="U16" i="1"/>
  <c r="AB16" i="1" s="1"/>
  <c r="U17" i="1"/>
  <c r="AB17" i="1" s="1"/>
  <c r="U18" i="1"/>
  <c r="AB18" i="1" s="1"/>
  <c r="U19" i="1"/>
  <c r="AB19" i="1" s="1"/>
  <c r="U20" i="1"/>
  <c r="AB20" i="1" s="1"/>
  <c r="U21" i="1"/>
  <c r="AB21" i="1" s="1"/>
  <c r="U22" i="1"/>
  <c r="AB22" i="1" s="1"/>
  <c r="U23" i="1"/>
  <c r="AB23" i="1" s="1"/>
  <c r="U24" i="1"/>
  <c r="AB24" i="1" s="1"/>
  <c r="U25" i="1"/>
  <c r="AB25" i="1" s="1"/>
  <c r="U26" i="1"/>
  <c r="AB26" i="1" s="1"/>
  <c r="U27" i="1"/>
  <c r="AB27" i="1" s="1"/>
  <c r="U28" i="1"/>
  <c r="AB28" i="1" s="1"/>
  <c r="U29" i="1"/>
  <c r="AB29" i="1" s="1"/>
  <c r="U30" i="1"/>
  <c r="AB30" i="1" s="1"/>
  <c r="U31" i="1"/>
  <c r="AB31" i="1" s="1"/>
  <c r="U32" i="1"/>
  <c r="AB32" i="1" s="1"/>
  <c r="U33" i="1"/>
  <c r="AB33" i="1" s="1"/>
  <c r="U34" i="1"/>
  <c r="AB34" i="1" s="1"/>
  <c r="U35" i="1"/>
  <c r="AB35" i="1" s="1"/>
  <c r="U36" i="1"/>
  <c r="AB36" i="1" s="1"/>
  <c r="U37" i="1"/>
  <c r="AB37" i="1" s="1"/>
  <c r="U38" i="1"/>
  <c r="AB38" i="1" s="1"/>
  <c r="U39" i="1"/>
  <c r="AB39" i="1" s="1"/>
  <c r="U40" i="1"/>
  <c r="AB40" i="1" s="1"/>
  <c r="U41" i="1"/>
  <c r="AB41" i="1" s="1"/>
  <c r="U42" i="1"/>
  <c r="AB42" i="1" s="1"/>
  <c r="U43" i="1"/>
  <c r="AB43" i="1" s="1"/>
  <c r="U44" i="1"/>
  <c r="AB44" i="1" s="1"/>
  <c r="U45" i="1"/>
  <c r="AB45" i="1" s="1"/>
  <c r="U46" i="1"/>
  <c r="AB46" i="1" s="1"/>
  <c r="U47" i="1"/>
  <c r="AB47" i="1" s="1"/>
  <c r="U48" i="1"/>
  <c r="AB48" i="1" s="1"/>
  <c r="U49" i="1"/>
  <c r="AB49" i="1" s="1"/>
  <c r="U50" i="1"/>
  <c r="AB50" i="1" s="1"/>
  <c r="U51" i="1"/>
  <c r="AB51" i="1" s="1"/>
  <c r="U53" i="1"/>
  <c r="AB53" i="1" s="1"/>
  <c r="U55" i="1"/>
  <c r="AB55" i="1" s="1"/>
  <c r="U56" i="1"/>
  <c r="AB56" i="1" s="1"/>
  <c r="U57" i="1"/>
  <c r="AB57" i="1" s="1"/>
  <c r="U58" i="1"/>
  <c r="AB58" i="1" s="1"/>
  <c r="U59" i="1"/>
  <c r="AB59" i="1" s="1"/>
  <c r="U60" i="1"/>
  <c r="AB60" i="1" s="1"/>
  <c r="U61" i="1"/>
  <c r="AB61" i="1" s="1"/>
  <c r="U62" i="1"/>
  <c r="AB62" i="1" s="1"/>
  <c r="U63" i="1"/>
  <c r="AB63" i="1" s="1"/>
  <c r="U64" i="1"/>
  <c r="AB64" i="1" s="1"/>
  <c r="U65" i="1"/>
  <c r="AB65" i="1" s="1"/>
  <c r="U66" i="1"/>
  <c r="AB66" i="1" s="1"/>
  <c r="U67" i="1"/>
  <c r="AB67" i="1" s="1"/>
  <c r="U68" i="1"/>
  <c r="AB68" i="1" s="1"/>
  <c r="U69" i="1"/>
  <c r="AB69" i="1" s="1"/>
  <c r="U70" i="1"/>
  <c r="AB70" i="1" s="1"/>
  <c r="U72" i="1"/>
  <c r="AB72" i="1" s="1"/>
  <c r="U73" i="1"/>
  <c r="AB73" i="1" s="1"/>
  <c r="U74" i="1"/>
  <c r="AB74" i="1" s="1"/>
  <c r="U79" i="1"/>
  <c r="AB79" i="1" s="1"/>
  <c r="U80" i="1"/>
  <c r="AB80" i="1" s="1"/>
  <c r="U81" i="1"/>
  <c r="AB81" i="1" s="1"/>
  <c r="U82" i="1"/>
  <c r="AB82" i="1" s="1"/>
  <c r="U83" i="1"/>
  <c r="AB83" i="1" s="1"/>
  <c r="U84" i="1"/>
  <c r="AB84" i="1" s="1"/>
  <c r="U85" i="1"/>
  <c r="AB85" i="1" s="1"/>
  <c r="U86" i="1"/>
  <c r="AB86" i="1" s="1"/>
  <c r="U87" i="1"/>
  <c r="AB87" i="1" s="1"/>
  <c r="U88" i="1"/>
  <c r="AB88" i="1" s="1"/>
  <c r="U89" i="1"/>
  <c r="AB89" i="1" s="1"/>
  <c r="U91" i="1"/>
  <c r="AB91" i="1" s="1"/>
  <c r="U92" i="1"/>
  <c r="AB92" i="1" s="1"/>
  <c r="U93" i="1"/>
  <c r="AB93" i="1" s="1"/>
  <c r="U94" i="1"/>
  <c r="AB94" i="1" s="1"/>
  <c r="U95" i="1"/>
  <c r="AB95" i="1" s="1"/>
  <c r="U96" i="1"/>
  <c r="AB96" i="1" s="1"/>
  <c r="U97" i="1"/>
  <c r="AB97" i="1" s="1"/>
  <c r="U98" i="1"/>
  <c r="AB98" i="1" s="1"/>
  <c r="U99" i="1"/>
  <c r="AB99" i="1" s="1"/>
  <c r="U100" i="1"/>
  <c r="AB100" i="1" s="1"/>
  <c r="U101" i="1"/>
  <c r="AB101" i="1" s="1"/>
  <c r="U102" i="1"/>
  <c r="AB102" i="1" s="1"/>
  <c r="U103" i="1"/>
  <c r="AB103" i="1" s="1"/>
  <c r="U104" i="1"/>
  <c r="AB104" i="1" s="1"/>
  <c r="U105" i="1"/>
  <c r="AB105" i="1" s="1"/>
  <c r="U106" i="1"/>
  <c r="AB106" i="1" s="1"/>
  <c r="U107" i="1"/>
  <c r="AB107" i="1" s="1"/>
  <c r="U108" i="1"/>
  <c r="AB108" i="1" s="1"/>
  <c r="U109" i="1"/>
  <c r="AB109" i="1" s="1"/>
  <c r="U110" i="1"/>
  <c r="AB110" i="1" s="1"/>
  <c r="U111" i="1"/>
  <c r="AB111" i="1" s="1"/>
  <c r="U112" i="1"/>
  <c r="AB112" i="1" s="1"/>
  <c r="U113" i="1"/>
  <c r="AB113" i="1" s="1"/>
  <c r="U114" i="1"/>
  <c r="AB114" i="1" s="1"/>
  <c r="U115" i="1"/>
  <c r="AB115" i="1" s="1"/>
  <c r="U116" i="1"/>
  <c r="AB116" i="1" s="1"/>
  <c r="U117" i="1"/>
  <c r="AB117" i="1" s="1"/>
  <c r="U118" i="1"/>
  <c r="AB118" i="1" s="1"/>
  <c r="U11" i="1"/>
  <c r="AB15" i="1" l="1"/>
  <c r="U121" i="1"/>
  <c r="AB11" i="1"/>
  <c r="AB121" i="1" l="1"/>
</calcChain>
</file>

<file path=xl/sharedStrings.xml><?xml version="1.0" encoding="utf-8"?>
<sst xmlns="http://schemas.openxmlformats.org/spreadsheetml/2006/main" count="167" uniqueCount="163">
  <si>
    <t xml:space="preserve"> руб.</t>
  </si>
  <si>
    <t>№ п/п</t>
  </si>
  <si>
    <t>Наименование медицинской организации</t>
  </si>
  <si>
    <t>код МО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</si>
  <si>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</si>
  <si>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</si>
  <si>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</si>
  <si>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</si>
  <si>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</si>
  <si>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</si>
  <si>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</si>
  <si>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</si>
  <si>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</si>
  <si>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>Итого подушевое финансирование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</si>
  <si>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</si>
  <si>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</si>
  <si>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</si>
  <si>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</si>
  <si>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подушевое финансирование</t>
  </si>
  <si>
    <t>СМП по самостоятельным тарифам</t>
  </si>
  <si>
    <t>КГБУЗ "Краевая клиническая больница № 1" им. проф. С.И. Сергеева МЗХК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</si>
  <si>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</si>
  <si>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</si>
  <si>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</si>
  <si>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</si>
  <si>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</si>
  <si>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</si>
  <si>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</si>
  <si>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</si>
  <si>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</si>
  <si>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</si>
  <si>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 xml:space="preserve">ООО "Б.Браун Авитум Руссланд Клиникс" 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</si>
  <si>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</si>
  <si>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</si>
  <si>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</si>
  <si>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</si>
  <si>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</si>
  <si>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</si>
  <si>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</si>
  <si>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</si>
  <si>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</si>
  <si>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</si>
  <si>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</si>
  <si>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</si>
  <si>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</si>
  <si>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</si>
  <si>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</si>
  <si>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</si>
  <si>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</si>
  <si>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</si>
  <si>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</si>
  <si>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</si>
  <si>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</si>
  <si>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</si>
  <si>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</si>
  <si>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</si>
  <si>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</si>
  <si>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</si>
  <si>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</si>
  <si>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</si>
  <si>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</si>
  <si>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</si>
  <si>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</si>
  <si>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</si>
  <si>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</si>
  <si>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</si>
  <si>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</si>
  <si>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"Мед-Арт"</t>
  </si>
  <si>
    <t xml:space="preserve"> ООО "Афина"</t>
  </si>
  <si>
    <t>ООО "Белый клен"</t>
  </si>
  <si>
    <t>ООО "ГрандСтрой"</t>
  </si>
  <si>
    <t>КГБУЗ "Городская больница № 3"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</si>
  <si>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</si>
  <si>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</si>
  <si>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</si>
  <si>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</si>
  <si>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</si>
  <si>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</si>
  <si>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</si>
  <si>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</si>
  <si>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</si>
  <si>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</si>
  <si>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</si>
  <si>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</si>
  <si>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</si>
  <si>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</si>
  <si>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</si>
  <si>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</si>
  <si>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</si>
  <si>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</si>
  <si>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</si>
  <si>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</si>
  <si>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</si>
  <si>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</si>
  <si>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</si>
  <si>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</si>
  <si>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</si>
  <si>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</si>
  <si>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</si>
  <si>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</si>
  <si>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</si>
  <si>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</si>
  <si>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</si>
  <si>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"Альтернатива" г.Комсомольск</t>
  </si>
  <si>
    <t>ИП Шамгунова Е.Н.</t>
  </si>
  <si>
    <t>ООО "Дент-Арт-Восток"</t>
  </si>
  <si>
    <t>Хабаровский филиал ФГАУ "НМИЦ "МНТК "Микрохирургия глаза" им. акад. С.Н. Федорова" МЗ РФ</t>
  </si>
  <si>
    <t>ООО "Медицинский центр "Здравница ДВ"</t>
  </si>
  <si>
    <t>ООО "МДЦ Нефролайн"</t>
  </si>
  <si>
    <t>МЧУ ДПО "НефроСовет"</t>
  </si>
  <si>
    <t>ООО "Озон"</t>
  </si>
  <si>
    <t>Финансовое обеспечение ФП/ФАП</t>
  </si>
  <si>
    <t>ЧУЗ "Клиническая больница "РЖД-Медицина" г. Хабаровск</t>
  </si>
  <si>
    <t>ЧУЗ "Клиническая больница "РЖД-Медицина" г. Комсомольск-на -Амуре</t>
  </si>
  <si>
    <t>Телемедицинские консультации</t>
  </si>
  <si>
    <t>Хабаровский филиал ФГБНУ  "Дальневосточный научный центр физиологии и патологии дыхания"  НИИ охраны материнства и детства</t>
  </si>
  <si>
    <t>ООО "Тари Дент"</t>
  </si>
  <si>
    <t xml:space="preserve">КГБУЗ "Стоматологическая поликлиника № 3" МЗХК </t>
  </si>
  <si>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2021 год</t>
  </si>
  <si>
    <t>ООО "ЮНИМ" г.Москва</t>
  </si>
  <si>
    <t>диспансеризация</t>
  </si>
  <si>
    <t xml:space="preserve">проф. осмотры </t>
  </si>
  <si>
    <t>в том числе:</t>
  </si>
  <si>
    <t>неотложная помощь по самостоятельным тарифам</t>
  </si>
  <si>
    <t>0353001</t>
  </si>
  <si>
    <t>0352001</t>
  </si>
  <si>
    <t>0310001</t>
  </si>
  <si>
    <t>0252002</t>
  </si>
  <si>
    <t>0252001</t>
  </si>
  <si>
    <t>0351001</t>
  </si>
  <si>
    <t>0301001</t>
  </si>
  <si>
    <t>0301003</t>
  </si>
  <si>
    <t>0307003</t>
  </si>
  <si>
    <t>0307002</t>
  </si>
  <si>
    <t>0352002</t>
  </si>
  <si>
    <t>0351002</t>
  </si>
  <si>
    <t>0352005</t>
  </si>
  <si>
    <t>0352006</t>
  </si>
  <si>
    <t>0352007</t>
  </si>
  <si>
    <t>ООО "НОТ"</t>
  </si>
  <si>
    <t>3138223</t>
  </si>
  <si>
    <t>1138224</t>
  </si>
  <si>
    <t>ООО "Хабаровский центр хирургии глаза"</t>
  </si>
  <si>
    <t>ООО "МУ "ЛУЧ"</t>
  </si>
  <si>
    <t>январь-февраль</t>
  </si>
  <si>
    <t>март-май</t>
  </si>
  <si>
    <t>июнь-декабрь</t>
  </si>
  <si>
    <t>из них</t>
  </si>
  <si>
    <t xml:space="preserve">КГБУЗ "Солнечная районная больница" МЗХК </t>
  </si>
  <si>
    <t>Хабаровский филиал ФГБУ "НМИЦО ФМБА России"</t>
  </si>
  <si>
    <t>КГБУЗ "Городская клиническая больница" им. Матвеева Д.Н. МЗХК</t>
  </si>
  <si>
    <t>КГБУЗ «Перинатальный центр» им.проф. Г.С.Постола МЗХК</t>
  </si>
  <si>
    <t>КГБУЗ "Городская клиническая больница" имени профессора А.М. Войно-Ясенецкого МЗХК</t>
  </si>
  <si>
    <t>КГБУЗ "Городская клиническая больница" имени профессора Г.Л. Александровича МЗХК</t>
  </si>
  <si>
    <t>КГБУЗ "Краевая клиническая больница" имени профессора О.В. Владимирцева МЗХК</t>
  </si>
  <si>
    <t>КГБУЗ "Городская больница" имени А.В. Шульмана МЗХК</t>
  </si>
  <si>
    <t>углубленная диспансеризация</t>
  </si>
  <si>
    <t>КГБУЗ "Городская больница" имени М.И. Шевчук МЗ ХК</t>
  </si>
  <si>
    <t>ООО "Старт групп"</t>
  </si>
  <si>
    <t>Наличие изменений в текущем решении</t>
  </si>
  <si>
    <t>31.12.2021 №12</t>
  </si>
  <si>
    <t>отклонение</t>
  </si>
  <si>
    <t>Приложение № 10
 к Решению Комиссии по разработке ТП ОМС 
от 25.03.2022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</si>
</sst>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5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Arial Cyr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b/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5">
    <xf numFmtId="0" fontId="0" fillId="0" borderId="0"/>
    <xf numFmtId="164" fontId="10" fillId="0" borderId="0" applyFont="0" applyFill="0" applyBorder="0" applyAlignment="0" applyProtection="0"/>
    <xf numFmtId="0" fontId="4" fillId="0" borderId="0"/>
    <xf numFmtId="0" fontId="8" fillId="0" borderId="0"/>
    <xf numFmtId="164" fontId="10" fillId="0" borderId="0" applyFont="0" applyFill="0" applyBorder="0" applyAlignment="0" applyProtection="0"/>
    <xf numFmtId="0" fontId="7" fillId="0" borderId="0"/>
    <xf numFmtId="0" fontId="11" fillId="0" borderId="0"/>
    <xf numFmtId="0" fontId="12" fillId="0" borderId="0"/>
    <xf numFmtId="0" fontId="3" fillId="0" borderId="0"/>
    <xf numFmtId="0" fontId="5" fillId="0" borderId="0" applyFill="0" applyBorder="0" applyProtection="0">
      <alignment wrapText="1"/>
      <protection locked="0"/>
    </xf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</cellStyleXfs>
  <cellXfs count="71">
    <xf numFmtId="0" fontId="0" fillId="0" borderId="0" xfId="0"/>
    <xf numFmtId="0" fontId="5" fillId="0" borderId="0" xfId="2" applyFont="1" applyFill="1" applyAlignment="1">
      <alignment wrapText="1"/>
    </xf>
    <xf numFmtId="0" fontId="5" fillId="0" borderId="0" xfId="2" applyFont="1" applyFill="1" applyAlignment="1">
      <alignment horizontal="center" wrapText="1"/>
    </xf>
    <xf numFmtId="164" fontId="5" fillId="0" borderId="0" xfId="1" applyFont="1" applyFill="1" applyAlignment="1">
      <alignment horizontal="center" wrapText="1"/>
    </xf>
    <xf numFmtId="2" fontId="5" fillId="0" borderId="0" xfId="2" applyNumberFormat="1" applyFont="1" applyFill="1" applyAlignment="1">
      <alignment horizontal="center" wrapText="1"/>
    </xf>
    <xf numFmtId="164" fontId="5" fillId="0" borderId="0" xfId="2" applyNumberFormat="1" applyFont="1" applyFill="1" applyAlignment="1">
      <alignment wrapText="1"/>
    </xf>
    <xf numFmtId="0" fontId="9" fillId="0" borderId="0" xfId="2" applyFont="1" applyFill="1" applyAlignment="1">
      <alignment horizontal="center" wrapText="1"/>
    </xf>
    <xf numFmtId="164" fontId="5" fillId="0" borderId="0" xfId="1" applyFont="1" applyFill="1" applyAlignment="1">
      <alignment wrapText="1"/>
    </xf>
    <xf numFmtId="4" fontId="5" fillId="0" borderId="0" xfId="2" applyNumberFormat="1" applyFont="1" applyFill="1" applyAlignment="1">
      <alignment wrapText="1"/>
    </xf>
    <xf numFmtId="0" fontId="5" fillId="0" borderId="0" xfId="2" applyFont="1" applyFill="1"/>
    <xf numFmtId="0" fontId="5" fillId="0" borderId="0" xfId="0" applyFont="1" applyFill="1" applyAlignment="1">
      <alignment horizontal="right" wrapText="1"/>
    </xf>
    <xf numFmtId="0" fontId="13" fillId="0" borderId="0" xfId="2" applyFont="1" applyFill="1" applyAlignment="1">
      <alignment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0" fontId="5" fillId="0" borderId="0" xfId="2" applyFont="1" applyFill="1" applyAlignment="1">
      <alignment horizontal="center"/>
    </xf>
    <xf numFmtId="0" fontId="5" fillId="0" borderId="11" xfId="3" applyFont="1" applyFill="1" applyBorder="1" applyAlignment="1">
      <alignment horizontal="center" vertical="center" wrapText="1"/>
    </xf>
    <xf numFmtId="0" fontId="5" fillId="0" borderId="1" xfId="2" applyFont="1" applyFill="1" applyBorder="1"/>
    <xf numFmtId="0" fontId="5" fillId="0" borderId="1" xfId="3" applyFont="1" applyFill="1" applyBorder="1" applyAlignment="1">
      <alignment wrapText="1"/>
    </xf>
    <xf numFmtId="49" fontId="5" fillId="0" borderId="1" xfId="3" applyNumberFormat="1" applyFont="1" applyFill="1" applyBorder="1" applyAlignment="1">
      <alignment horizontal="right" wrapText="1"/>
    </xf>
    <xf numFmtId="0" fontId="5" fillId="0" borderId="1" xfId="3" applyNumberFormat="1" applyFont="1" applyFill="1" applyBorder="1" applyAlignment="1">
      <alignment horizontal="right" wrapText="1"/>
    </xf>
    <xf numFmtId="4" fontId="5" fillId="0" borderId="1" xfId="1" applyNumberFormat="1" applyFont="1" applyFill="1" applyBorder="1"/>
    <xf numFmtId="4" fontId="9" fillId="0" borderId="1" xfId="1" applyNumberFormat="1" applyFont="1" applyFill="1" applyBorder="1"/>
    <xf numFmtId="0" fontId="5" fillId="0" borderId="1" xfId="3" applyFont="1" applyFill="1" applyBorder="1" applyAlignment="1">
      <alignment horizontal="left" wrapText="1"/>
    </xf>
    <xf numFmtId="0" fontId="5" fillId="0" borderId="1" xfId="3" applyFont="1" applyFill="1" applyBorder="1" applyAlignment="1">
      <alignment vertical="justify" wrapText="1"/>
    </xf>
    <xf numFmtId="49" fontId="5" fillId="0" borderId="1" xfId="3" applyNumberFormat="1" applyFont="1" applyFill="1" applyBorder="1" applyAlignment="1">
      <alignment horizontal="right" vertical="justify" wrapText="1"/>
    </xf>
    <xf numFmtId="4" fontId="5" fillId="0" borderId="1" xfId="2" applyNumberFormat="1" applyFont="1" applyFill="1" applyBorder="1" applyAlignment="1">
      <alignment wrapText="1"/>
    </xf>
    <xf numFmtId="0" fontId="5" fillId="0" borderId="1" xfId="0" applyNumberFormat="1" applyFont="1" applyFill="1" applyBorder="1" applyAlignment="1">
      <alignment horizontal="right"/>
    </xf>
    <xf numFmtId="4" fontId="5" fillId="0" borderId="1" xfId="2" applyNumberFormat="1" applyFont="1" applyFill="1" applyBorder="1" applyAlignment="1">
      <alignment horizontal="right" wrapText="1"/>
    </xf>
    <xf numFmtId="4" fontId="5" fillId="0" borderId="4" xfId="3" applyNumberFormat="1" applyFont="1" applyFill="1" applyBorder="1" applyAlignment="1">
      <alignment horizontal="right" vertical="center" wrapText="1"/>
    </xf>
    <xf numFmtId="0" fontId="9" fillId="0" borderId="1" xfId="2" applyFont="1" applyFill="1" applyBorder="1"/>
    <xf numFmtId="0" fontId="9" fillId="0" borderId="1" xfId="3" applyFont="1" applyFill="1" applyBorder="1" applyAlignment="1">
      <alignment wrapText="1"/>
    </xf>
    <xf numFmtId="3" fontId="9" fillId="0" borderId="1" xfId="3" applyNumberFormat="1" applyFont="1" applyFill="1" applyBorder="1" applyAlignment="1">
      <alignment horizontal="center" wrapText="1"/>
    </xf>
    <xf numFmtId="0" fontId="9" fillId="0" borderId="0" xfId="2" applyFont="1" applyFill="1"/>
    <xf numFmtId="4" fontId="5" fillId="0" borderId="0" xfId="2" applyNumberFormat="1" applyFont="1" applyFill="1"/>
    <xf numFmtId="164" fontId="5" fillId="0" borderId="0" xfId="1" applyFont="1" applyFill="1"/>
    <xf numFmtId="0" fontId="5" fillId="0" borderId="1" xfId="2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4" fontId="5" fillId="0" borderId="0" xfId="1" applyNumberFormat="1" applyFont="1" applyFill="1"/>
    <xf numFmtId="0" fontId="5" fillId="0" borderId="1" xfId="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9" xfId="3" applyFont="1" applyFill="1" applyBorder="1" applyAlignment="1">
      <alignment horizontal="center" vertical="center" wrapText="1"/>
    </xf>
    <xf numFmtId="0" fontId="5" fillId="0" borderId="12" xfId="3" applyFont="1" applyFill="1" applyBorder="1" applyAlignment="1">
      <alignment horizontal="center" vertical="center" wrapText="1"/>
    </xf>
    <xf numFmtId="0" fontId="6" fillId="0" borderId="0" xfId="2" applyFont="1" applyFill="1" applyAlignment="1">
      <alignment horizontal="center" wrapText="1"/>
    </xf>
    <xf numFmtId="0" fontId="5" fillId="0" borderId="2" xfId="3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6" xfId="3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wrapText="1"/>
    </xf>
    <xf numFmtId="0" fontId="5" fillId="0" borderId="1" xfId="3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2" applyFont="1" applyFill="1" applyBorder="1" applyAlignment="1">
      <alignment horizontal="center"/>
    </xf>
    <xf numFmtId="0" fontId="5" fillId="0" borderId="4" xfId="2" applyFont="1" applyFill="1" applyBorder="1" applyAlignment="1">
      <alignment horizontal="center"/>
    </xf>
    <xf numFmtId="0" fontId="5" fillId="0" borderId="5" xfId="2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9" xfId="2" applyFont="1" applyFill="1" applyBorder="1" applyAlignment="1">
      <alignment horizontal="center" vertical="center" wrapText="1"/>
    </xf>
    <xf numFmtId="0" fontId="5" fillId="0" borderId="3" xfId="3" applyFont="1" applyFill="1" applyBorder="1" applyAlignment="1">
      <alignment horizontal="center" vertical="center" wrapText="1"/>
    </xf>
    <xf numFmtId="0" fontId="5" fillId="0" borderId="4" xfId="3" applyFont="1" applyFill="1" applyBorder="1" applyAlignment="1">
      <alignment horizontal="center" vertical="center" wrapText="1"/>
    </xf>
    <xf numFmtId="0" fontId="5" fillId="0" borderId="5" xfId="3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</cellXfs>
  <cellStyles count="45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3 2 2" xfId="44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 2" xfId="43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colors>
    <mruColors>
      <color rgb="FFFF5050"/>
      <color rgb="FFFF7C80"/>
      <color rgb="FFC5E2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5"/>
  <sheetViews>
    <sheetView tabSelected="1" zoomScale="80" zoomScaleNormal="80" zoomScaleSheetLayoutView="85" workbookViewId="0">
      <pane xSplit="4" ySplit="9" topLeftCell="P10" activePane="bottomRight" state="frozen"/>
      <selection pane="topRight" activeCell="E1" sqref="E1"/>
      <selection pane="bottomLeft" activeCell="A10" sqref="A10"/>
      <selection pane="bottomRight" activeCell="R14" sqref="R14"/>
    </sheetView>
  </sheetViews>
  <sheetFormatPr defaultColWidth="8.25" defaultRowHeight="15.75" x14ac:dyDescent="0.25"/>
  <cols>
    <col min="1" max="1" width="3.875" style="9" customWidth="1"/>
    <col min="2" max="2" width="35.875" style="1" customWidth="1"/>
    <col min="3" max="3" width="10" style="1" hidden="1" customWidth="1"/>
    <col min="4" max="4" width="8.75" style="1" customWidth="1"/>
    <col min="5" max="6" width="18.5" style="9" customWidth="1"/>
    <col min="7" max="7" width="19" style="9" customWidth="1"/>
    <col min="8" max="8" width="17.375" style="9" customWidth="1"/>
    <col min="9" max="9" width="17.125" style="9" hidden="1" customWidth="1"/>
    <col min="10" max="14" width="18.875" style="9" hidden="1" customWidth="1"/>
    <col min="15" max="15" width="15.875" style="9" hidden="1" customWidth="1"/>
    <col min="16" max="16" width="16.75" style="9" customWidth="1"/>
    <col min="17" max="18" width="19.5" style="9" customWidth="1"/>
    <col min="19" max="20" width="17.625" style="9" customWidth="1"/>
    <col min="21" max="21" width="16.625" style="9" customWidth="1"/>
    <col min="22" max="22" width="18.125" style="9" customWidth="1"/>
    <col min="23" max="23" width="19" style="9" customWidth="1"/>
    <col min="24" max="24" width="14.375" style="9" customWidth="1"/>
    <col min="25" max="25" width="16" style="9" customWidth="1"/>
    <col min="26" max="26" width="20.5" style="9" customWidth="1"/>
    <col min="27" max="27" width="17.25" style="9" customWidth="1"/>
    <col min="28" max="28" width="18.625" style="9" customWidth="1"/>
    <col min="29" max="29" width="31.125" style="9" customWidth="1"/>
    <col min="30" max="16384" width="8.25" style="9"/>
  </cols>
  <sheetData>
    <row r="1" spans="1:28" s="1" customFormat="1" ht="33" customHeight="1" x14ac:dyDescent="0.25">
      <c r="F1" s="2"/>
      <c r="G1" s="2"/>
      <c r="Y1" s="47" t="s">
        <v>162</v>
      </c>
      <c r="Z1" s="47"/>
      <c r="AA1" s="47"/>
      <c r="AB1" s="47"/>
    </row>
    <row r="2" spans="1:28" s="1" customFormat="1" ht="25.5" customHeight="1" x14ac:dyDescent="0.25">
      <c r="F2" s="3"/>
      <c r="G2" s="4"/>
      <c r="H2" s="5"/>
      <c r="I2" s="5"/>
      <c r="J2" s="5"/>
      <c r="K2" s="5"/>
      <c r="L2" s="5"/>
      <c r="M2" s="5"/>
      <c r="N2" s="5"/>
      <c r="O2" s="6"/>
      <c r="Q2" s="7"/>
      <c r="S2" s="5"/>
      <c r="T2" s="5"/>
      <c r="Y2" s="47"/>
      <c r="Z2" s="47"/>
      <c r="AA2" s="47"/>
      <c r="AB2" s="47"/>
    </row>
    <row r="3" spans="1:28" s="1" customFormat="1" ht="18.600000000000001" hidden="1" customHeight="1" x14ac:dyDescent="0.25">
      <c r="F3" s="2"/>
      <c r="G3" s="2"/>
      <c r="I3" s="8"/>
      <c r="J3" s="8"/>
      <c r="K3" s="8"/>
      <c r="L3" s="8"/>
      <c r="M3" s="8"/>
      <c r="N3" s="8"/>
      <c r="O3" s="9"/>
      <c r="AA3" s="10"/>
      <c r="AB3" s="10"/>
    </row>
    <row r="4" spans="1:28" ht="16.5" x14ac:dyDescent="0.25">
      <c r="B4" s="57" t="s">
        <v>118</v>
      </c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11"/>
      <c r="AA4" s="11"/>
      <c r="AB4" s="11"/>
    </row>
    <row r="5" spans="1:28" ht="19.5" customHeight="1" x14ac:dyDescent="0.25">
      <c r="O5" s="12"/>
      <c r="AB5" s="13" t="s">
        <v>0</v>
      </c>
    </row>
    <row r="6" spans="1:28" s="14" customFormat="1" ht="61.5" customHeight="1" x14ac:dyDescent="0.25">
      <c r="A6" s="43" t="s">
        <v>1</v>
      </c>
      <c r="B6" s="65" t="s">
        <v>2</v>
      </c>
      <c r="C6" s="65" t="s">
        <v>3</v>
      </c>
      <c r="D6" s="65" t="s">
        <v>159</v>
      </c>
      <c r="E6" s="67" t="s">
        <v>4</v>
      </c>
      <c r="F6" s="68"/>
      <c r="G6" s="69"/>
      <c r="H6" s="67" t="s">
        <v>5</v>
      </c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70"/>
      <c r="U6" s="67" t="s">
        <v>6</v>
      </c>
      <c r="V6" s="68"/>
      <c r="W6" s="69"/>
      <c r="X6" s="48" t="s">
        <v>7</v>
      </c>
      <c r="Y6" s="50" t="s">
        <v>8</v>
      </c>
      <c r="Z6" s="51"/>
      <c r="AA6" s="52"/>
      <c r="AB6" s="53" t="s">
        <v>9</v>
      </c>
    </row>
    <row r="7" spans="1:28" s="14" customFormat="1" ht="21" customHeight="1" x14ac:dyDescent="0.25">
      <c r="A7" s="48"/>
      <c r="B7" s="66"/>
      <c r="C7" s="66"/>
      <c r="D7" s="66"/>
      <c r="E7" s="50" t="s">
        <v>10</v>
      </c>
      <c r="F7" s="48" t="s">
        <v>11</v>
      </c>
      <c r="G7" s="48" t="s">
        <v>12</v>
      </c>
      <c r="H7" s="50" t="s">
        <v>10</v>
      </c>
      <c r="I7" s="43" t="s">
        <v>13</v>
      </c>
      <c r="J7" s="55" t="s">
        <v>122</v>
      </c>
      <c r="K7" s="55"/>
      <c r="L7" s="60" t="s">
        <v>147</v>
      </c>
      <c r="M7" s="61"/>
      <c r="N7" s="62"/>
      <c r="O7" s="43" t="s">
        <v>111</v>
      </c>
      <c r="P7" s="43" t="s">
        <v>14</v>
      </c>
      <c r="Q7" s="43" t="s">
        <v>123</v>
      </c>
      <c r="R7" s="43" t="s">
        <v>114</v>
      </c>
      <c r="S7" s="43" t="s">
        <v>15</v>
      </c>
      <c r="T7" s="43" t="s">
        <v>156</v>
      </c>
      <c r="U7" s="43" t="s">
        <v>10</v>
      </c>
      <c r="V7" s="43" t="s">
        <v>16</v>
      </c>
      <c r="W7" s="58" t="s">
        <v>17</v>
      </c>
      <c r="X7" s="45"/>
      <c r="Y7" s="50" t="s">
        <v>10</v>
      </c>
      <c r="Z7" s="48" t="s">
        <v>18</v>
      </c>
      <c r="AA7" s="48" t="s">
        <v>19</v>
      </c>
      <c r="AB7" s="54"/>
    </row>
    <row r="8" spans="1:28" s="14" customFormat="1" ht="9.6" customHeight="1" x14ac:dyDescent="0.25">
      <c r="A8" s="48"/>
      <c r="B8" s="66"/>
      <c r="C8" s="56"/>
      <c r="D8" s="56"/>
      <c r="E8" s="63"/>
      <c r="F8" s="45"/>
      <c r="G8" s="45"/>
      <c r="H8" s="63"/>
      <c r="I8" s="44"/>
      <c r="J8" s="45" t="s">
        <v>120</v>
      </c>
      <c r="K8" s="45" t="s">
        <v>121</v>
      </c>
      <c r="L8" s="37"/>
      <c r="M8" s="37"/>
      <c r="N8" s="37"/>
      <c r="O8" s="44"/>
      <c r="P8" s="44"/>
      <c r="Q8" s="44"/>
      <c r="R8" s="44"/>
      <c r="S8" s="44"/>
      <c r="T8" s="44"/>
      <c r="U8" s="44"/>
      <c r="V8" s="44"/>
      <c r="W8" s="59"/>
      <c r="X8" s="45"/>
      <c r="Y8" s="63"/>
      <c r="Z8" s="56"/>
      <c r="AA8" s="56"/>
      <c r="AB8" s="54"/>
    </row>
    <row r="9" spans="1:28" s="14" customFormat="1" ht="13.9" customHeight="1" x14ac:dyDescent="0.25">
      <c r="A9" s="15"/>
      <c r="B9" s="49"/>
      <c r="C9" s="49"/>
      <c r="D9" s="49"/>
      <c r="E9" s="64"/>
      <c r="F9" s="46"/>
      <c r="G9" s="46"/>
      <c r="H9" s="64"/>
      <c r="I9" s="44"/>
      <c r="J9" s="46"/>
      <c r="K9" s="46"/>
      <c r="L9" s="41" t="s">
        <v>144</v>
      </c>
      <c r="M9" s="41" t="s">
        <v>145</v>
      </c>
      <c r="N9" s="41" t="s">
        <v>146</v>
      </c>
      <c r="O9" s="44"/>
      <c r="P9" s="44"/>
      <c r="Q9" s="44"/>
      <c r="R9" s="44"/>
      <c r="S9" s="44"/>
      <c r="T9" s="44"/>
      <c r="U9" s="44"/>
      <c r="V9" s="44"/>
      <c r="W9" s="59"/>
      <c r="X9" s="49"/>
      <c r="Y9" s="64"/>
      <c r="Z9" s="49"/>
      <c r="AA9" s="49"/>
      <c r="AB9" s="49"/>
    </row>
    <row r="10" spans="1:28" s="14" customFormat="1" ht="25.5" customHeight="1" x14ac:dyDescent="0.25">
      <c r="A10" s="41"/>
      <c r="B10" s="38"/>
      <c r="C10" s="38"/>
      <c r="D10" s="40"/>
      <c r="E10" s="40"/>
      <c r="F10" s="41"/>
      <c r="G10" s="41"/>
      <c r="H10" s="40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9"/>
      <c r="X10" s="38"/>
      <c r="Y10" s="40"/>
      <c r="Z10" s="38"/>
      <c r="AA10" s="38"/>
      <c r="AB10" s="38"/>
    </row>
    <row r="11" spans="1:28" ht="31.5" x14ac:dyDescent="0.25">
      <c r="A11" s="16">
        <v>1</v>
      </c>
      <c r="B11" s="17" t="s">
        <v>20</v>
      </c>
      <c r="C11" s="18" t="s">
        <v>125</v>
      </c>
      <c r="D11" s="19">
        <v>1</v>
      </c>
      <c r="E11" s="20">
        <f>SUM(F11:G11)</f>
        <v>1578182238.8743372</v>
      </c>
      <c r="F11" s="20">
        <v>1289219194.1271772</v>
      </c>
      <c r="G11" s="20">
        <v>288963044.74716002</v>
      </c>
      <c r="H11" s="20">
        <f>I11+O11+P11+Q11+R11+S11+T11</f>
        <v>101481970.11478528</v>
      </c>
      <c r="I11" s="20">
        <v>0</v>
      </c>
      <c r="J11" s="20"/>
      <c r="K11" s="20"/>
      <c r="L11" s="20"/>
      <c r="M11" s="20"/>
      <c r="N11" s="20"/>
      <c r="O11" s="20"/>
      <c r="P11" s="20">
        <v>45184524.319999985</v>
      </c>
      <c r="Q11" s="20">
        <v>17388089.600000001</v>
      </c>
      <c r="R11" s="20"/>
      <c r="S11" s="20">
        <f>38764879.9447853+144476.25</f>
        <v>38909356.194785297</v>
      </c>
      <c r="T11" s="20"/>
      <c r="U11" s="20">
        <f>SUM(V11:W11)</f>
        <v>83264772.391824007</v>
      </c>
      <c r="V11" s="20">
        <v>40186505.799743995</v>
      </c>
      <c r="W11" s="20">
        <v>43078266.592080012</v>
      </c>
      <c r="X11" s="20">
        <v>191881986.90000001</v>
      </c>
      <c r="Y11" s="20"/>
      <c r="Z11" s="20"/>
      <c r="AA11" s="20"/>
      <c r="AB11" s="21">
        <f t="shared" ref="AB11:AB42" si="0">E11+H11+U11+X11+Y11</f>
        <v>1954810968.2809465</v>
      </c>
    </row>
    <row r="12" spans="1:28" ht="47.25" x14ac:dyDescent="0.25">
      <c r="A12" s="16">
        <v>2</v>
      </c>
      <c r="B12" s="17" t="s">
        <v>154</v>
      </c>
      <c r="C12" s="18" t="s">
        <v>126</v>
      </c>
      <c r="D12" s="19">
        <v>1</v>
      </c>
      <c r="E12" s="20">
        <f t="shared" ref="E12:E75" si="1">SUM(F12:G12)</f>
        <v>1532474950.7741203</v>
      </c>
      <c r="F12" s="20">
        <v>1164094865.1332004</v>
      </c>
      <c r="G12" s="20">
        <v>368380085.64092004</v>
      </c>
      <c r="H12" s="20">
        <f t="shared" ref="H12:H75" si="2">I12+O12+P12+Q12+R12+S12+T12</f>
        <v>83523107.530958682</v>
      </c>
      <c r="I12" s="20">
        <v>0</v>
      </c>
      <c r="J12" s="20"/>
      <c r="K12" s="20"/>
      <c r="L12" s="20"/>
      <c r="M12" s="20"/>
      <c r="N12" s="20"/>
      <c r="O12" s="20"/>
      <c r="P12" s="20">
        <v>11577612.000000004</v>
      </c>
      <c r="Q12" s="20">
        <v>47945100</v>
      </c>
      <c r="R12" s="20"/>
      <c r="S12" s="20">
        <v>24000395.530958686</v>
      </c>
      <c r="T12" s="20"/>
      <c r="U12" s="20">
        <f t="shared" ref="U12:U73" si="3">SUM(V12:W12)</f>
        <v>6028179.3599999994</v>
      </c>
      <c r="V12" s="20">
        <v>6028179.3599999994</v>
      </c>
      <c r="W12" s="20"/>
      <c r="X12" s="20"/>
      <c r="Y12" s="20"/>
      <c r="Z12" s="20"/>
      <c r="AA12" s="20"/>
      <c r="AB12" s="21">
        <f t="shared" si="0"/>
        <v>1622026237.6650789</v>
      </c>
    </row>
    <row r="13" spans="1:28" ht="31.5" x14ac:dyDescent="0.25">
      <c r="A13" s="16">
        <v>3</v>
      </c>
      <c r="B13" s="17" t="s">
        <v>151</v>
      </c>
      <c r="C13" s="18" t="s">
        <v>127</v>
      </c>
      <c r="D13" s="19"/>
      <c r="E13" s="20">
        <f t="shared" si="1"/>
        <v>676811017.46491921</v>
      </c>
      <c r="F13" s="20">
        <v>657371055.81151927</v>
      </c>
      <c r="G13" s="20">
        <v>19439961.653399996</v>
      </c>
      <c r="H13" s="20">
        <f t="shared" si="2"/>
        <v>90412330.420520335</v>
      </c>
      <c r="I13" s="20">
        <v>0</v>
      </c>
      <c r="J13" s="20"/>
      <c r="K13" s="20"/>
      <c r="L13" s="20"/>
      <c r="M13" s="20"/>
      <c r="N13" s="20"/>
      <c r="O13" s="20"/>
      <c r="P13" s="20">
        <v>31135727.899999999</v>
      </c>
      <c r="Q13" s="20">
        <v>3008320</v>
      </c>
      <c r="R13" s="20"/>
      <c r="S13" s="20">
        <v>56268282.520520337</v>
      </c>
      <c r="T13" s="20"/>
      <c r="U13" s="20">
        <f t="shared" si="3"/>
        <v>171280075.9824</v>
      </c>
      <c r="V13" s="20">
        <v>155538543.18239999</v>
      </c>
      <c r="W13" s="20">
        <v>15741532.799999997</v>
      </c>
      <c r="X13" s="20">
        <v>1935692.3500000003</v>
      </c>
      <c r="Y13" s="20"/>
      <c r="Z13" s="20"/>
      <c r="AA13" s="20"/>
      <c r="AB13" s="21">
        <f t="shared" si="0"/>
        <v>940439116.2178396</v>
      </c>
    </row>
    <row r="14" spans="1:28" ht="47.25" x14ac:dyDescent="0.25">
      <c r="A14" s="16">
        <v>4</v>
      </c>
      <c r="B14" s="17" t="s">
        <v>21</v>
      </c>
      <c r="C14" s="18" t="s">
        <v>128</v>
      </c>
      <c r="D14" s="19">
        <v>1</v>
      </c>
      <c r="E14" s="20">
        <f t="shared" si="1"/>
        <v>620051232.68004107</v>
      </c>
      <c r="F14" s="20">
        <v>594166816.13952112</v>
      </c>
      <c r="G14" s="20">
        <v>25884416.540520001</v>
      </c>
      <c r="H14" s="20">
        <f t="shared" si="2"/>
        <v>86694011.645999998</v>
      </c>
      <c r="I14" s="20">
        <v>0</v>
      </c>
      <c r="J14" s="20"/>
      <c r="K14" s="20"/>
      <c r="L14" s="20"/>
      <c r="M14" s="20"/>
      <c r="N14" s="20"/>
      <c r="O14" s="20"/>
      <c r="P14" s="20">
        <v>39130404</v>
      </c>
      <c r="Q14" s="20">
        <v>35723800</v>
      </c>
      <c r="R14" s="20"/>
      <c r="S14" s="20">
        <v>11839807.646</v>
      </c>
      <c r="T14" s="20"/>
      <c r="U14" s="20">
        <f t="shared" si="3"/>
        <v>69316184.280000001</v>
      </c>
      <c r="V14" s="20">
        <v>61850726.280000001</v>
      </c>
      <c r="W14" s="20">
        <v>7465458</v>
      </c>
      <c r="X14" s="20"/>
      <c r="Y14" s="20">
        <f>SUM(Z14:AA14)</f>
        <v>0</v>
      </c>
      <c r="Z14" s="20"/>
      <c r="AA14" s="20"/>
      <c r="AB14" s="21">
        <f t="shared" si="0"/>
        <v>776061428.60604107</v>
      </c>
    </row>
    <row r="15" spans="1:28" ht="31.5" x14ac:dyDescent="0.25">
      <c r="A15" s="16">
        <v>5</v>
      </c>
      <c r="B15" s="22" t="s">
        <v>22</v>
      </c>
      <c r="C15" s="18" t="s">
        <v>129</v>
      </c>
      <c r="D15" s="19"/>
      <c r="E15" s="20">
        <f t="shared" si="1"/>
        <v>853255299.22512937</v>
      </c>
      <c r="F15" s="20">
        <v>824996403.6463294</v>
      </c>
      <c r="G15" s="20">
        <v>28258895.5788</v>
      </c>
      <c r="H15" s="20">
        <f t="shared" si="2"/>
        <v>337790611.28072798</v>
      </c>
      <c r="I15" s="20">
        <v>0</v>
      </c>
      <c r="J15" s="20"/>
      <c r="K15" s="20"/>
      <c r="L15" s="20"/>
      <c r="M15" s="20"/>
      <c r="N15" s="20"/>
      <c r="O15" s="20"/>
      <c r="P15" s="20">
        <f>25275860.2+3286044.48</f>
        <v>28561904.68</v>
      </c>
      <c r="Q15" s="20"/>
      <c r="R15" s="20"/>
      <c r="S15" s="20">
        <f>283815659.540728-3992.38+25417039.44</f>
        <v>309228706.60072798</v>
      </c>
      <c r="T15" s="20"/>
      <c r="U15" s="20">
        <f t="shared" si="3"/>
        <v>477102691.44696003</v>
      </c>
      <c r="V15" s="20">
        <v>158976570.01209599</v>
      </c>
      <c r="W15" s="20">
        <v>318126121.43486404</v>
      </c>
      <c r="X15" s="20"/>
      <c r="Y15" s="20"/>
      <c r="Z15" s="20"/>
      <c r="AA15" s="20"/>
      <c r="AB15" s="21">
        <f t="shared" si="0"/>
        <v>1668148601.9528174</v>
      </c>
    </row>
    <row r="16" spans="1:28" ht="31.5" x14ac:dyDescent="0.25">
      <c r="A16" s="16">
        <v>6</v>
      </c>
      <c r="B16" s="22" t="s">
        <v>23</v>
      </c>
      <c r="C16" s="18" t="s">
        <v>130</v>
      </c>
      <c r="D16" s="19"/>
      <c r="E16" s="20">
        <f t="shared" si="1"/>
        <v>0</v>
      </c>
      <c r="F16" s="20"/>
      <c r="G16" s="20"/>
      <c r="H16" s="20">
        <f t="shared" si="2"/>
        <v>381000749.58999997</v>
      </c>
      <c r="I16" s="20">
        <v>0</v>
      </c>
      <c r="J16" s="20"/>
      <c r="K16" s="20"/>
      <c r="L16" s="20"/>
      <c r="M16" s="20"/>
      <c r="N16" s="20"/>
      <c r="O16" s="20"/>
      <c r="P16" s="20">
        <v>118956847.52000001</v>
      </c>
      <c r="Q16" s="20"/>
      <c r="R16" s="20"/>
      <c r="S16" s="20">
        <v>262043902.06999996</v>
      </c>
      <c r="T16" s="20"/>
      <c r="U16" s="20">
        <f t="shared" si="3"/>
        <v>65091200.160000004</v>
      </c>
      <c r="V16" s="20"/>
      <c r="W16" s="20">
        <v>65091200.160000004</v>
      </c>
      <c r="X16" s="20"/>
      <c r="Y16" s="20"/>
      <c r="Z16" s="20"/>
      <c r="AA16" s="20"/>
      <c r="AB16" s="21">
        <f t="shared" si="0"/>
        <v>446091949.75</v>
      </c>
    </row>
    <row r="17" spans="1:28" ht="47.25" x14ac:dyDescent="0.25">
      <c r="A17" s="16">
        <v>7</v>
      </c>
      <c r="B17" s="22" t="s">
        <v>24</v>
      </c>
      <c r="C17" s="18" t="s">
        <v>131</v>
      </c>
      <c r="D17" s="19"/>
      <c r="E17" s="20">
        <f t="shared" si="1"/>
        <v>0</v>
      </c>
      <c r="F17" s="20"/>
      <c r="G17" s="20"/>
      <c r="H17" s="20">
        <f t="shared" si="2"/>
        <v>69820705.5</v>
      </c>
      <c r="I17" s="20">
        <v>0</v>
      </c>
      <c r="J17" s="20"/>
      <c r="K17" s="20"/>
      <c r="L17" s="20"/>
      <c r="M17" s="20"/>
      <c r="N17" s="20"/>
      <c r="O17" s="20"/>
      <c r="P17" s="20">
        <v>69820705.5</v>
      </c>
      <c r="Q17" s="20"/>
      <c r="R17" s="20"/>
      <c r="S17" s="20"/>
      <c r="T17" s="20"/>
      <c r="U17" s="20">
        <f t="shared" si="3"/>
        <v>74580922.079999998</v>
      </c>
      <c r="V17" s="20"/>
      <c r="W17" s="20">
        <v>74580922.079999998</v>
      </c>
      <c r="X17" s="20"/>
      <c r="Y17" s="20"/>
      <c r="Z17" s="20"/>
      <c r="AA17" s="20"/>
      <c r="AB17" s="21">
        <f t="shared" si="0"/>
        <v>144401627.57999998</v>
      </c>
    </row>
    <row r="18" spans="1:28" ht="26.25" customHeight="1" x14ac:dyDescent="0.25">
      <c r="A18" s="16">
        <v>8</v>
      </c>
      <c r="B18" s="22" t="s">
        <v>25</v>
      </c>
      <c r="C18" s="18" t="s">
        <v>132</v>
      </c>
      <c r="D18" s="18"/>
      <c r="E18" s="20">
        <f t="shared" si="1"/>
        <v>0</v>
      </c>
      <c r="F18" s="20"/>
      <c r="G18" s="20"/>
      <c r="H18" s="20">
        <f t="shared" si="2"/>
        <v>66434229.119999997</v>
      </c>
      <c r="I18" s="20">
        <v>0</v>
      </c>
      <c r="J18" s="20"/>
      <c r="K18" s="20"/>
      <c r="L18" s="20"/>
      <c r="M18" s="20"/>
      <c r="N18" s="20"/>
      <c r="O18" s="20"/>
      <c r="P18" s="20">
        <v>66434229.119999997</v>
      </c>
      <c r="Q18" s="20"/>
      <c r="R18" s="20"/>
      <c r="S18" s="20"/>
      <c r="T18" s="20"/>
      <c r="U18" s="20">
        <f t="shared" si="3"/>
        <v>0</v>
      </c>
      <c r="V18" s="20"/>
      <c r="W18" s="20"/>
      <c r="X18" s="20"/>
      <c r="Y18" s="20"/>
      <c r="Z18" s="20"/>
      <c r="AA18" s="20"/>
      <c r="AB18" s="21">
        <f t="shared" si="0"/>
        <v>66434229.119999997</v>
      </c>
    </row>
    <row r="19" spans="1:28" ht="31.5" x14ac:dyDescent="0.25">
      <c r="A19" s="16">
        <v>9</v>
      </c>
      <c r="B19" s="22" t="s">
        <v>26</v>
      </c>
      <c r="C19" s="18" t="s">
        <v>133</v>
      </c>
      <c r="D19" s="18"/>
      <c r="E19" s="20">
        <f t="shared" si="1"/>
        <v>0</v>
      </c>
      <c r="F19" s="20"/>
      <c r="G19" s="20"/>
      <c r="H19" s="20">
        <f t="shared" si="2"/>
        <v>75714040.640000001</v>
      </c>
      <c r="I19" s="20">
        <v>0</v>
      </c>
      <c r="J19" s="20"/>
      <c r="K19" s="20"/>
      <c r="L19" s="20"/>
      <c r="M19" s="20"/>
      <c r="N19" s="20"/>
      <c r="O19" s="20"/>
      <c r="P19" s="20">
        <v>75714040.640000001</v>
      </c>
      <c r="Q19" s="20"/>
      <c r="R19" s="20"/>
      <c r="S19" s="20"/>
      <c r="T19" s="20"/>
      <c r="U19" s="20">
        <f t="shared" si="3"/>
        <v>0</v>
      </c>
      <c r="V19" s="20"/>
      <c r="W19" s="20"/>
      <c r="X19" s="20"/>
      <c r="Y19" s="20"/>
      <c r="Z19" s="20"/>
      <c r="AA19" s="20"/>
      <c r="AB19" s="21">
        <f t="shared" si="0"/>
        <v>75714040.640000001</v>
      </c>
    </row>
    <row r="20" spans="1:28" ht="47.25" x14ac:dyDescent="0.25">
      <c r="A20" s="16">
        <v>10</v>
      </c>
      <c r="B20" s="17" t="s">
        <v>27</v>
      </c>
      <c r="C20" s="18" t="s">
        <v>134</v>
      </c>
      <c r="D20" s="19"/>
      <c r="E20" s="20">
        <f t="shared" si="1"/>
        <v>0</v>
      </c>
      <c r="F20" s="20"/>
      <c r="G20" s="20"/>
      <c r="H20" s="20">
        <f t="shared" si="2"/>
        <v>79754135.799999997</v>
      </c>
      <c r="I20" s="20">
        <v>0</v>
      </c>
      <c r="J20" s="20"/>
      <c r="K20" s="20"/>
      <c r="L20" s="20"/>
      <c r="M20" s="20"/>
      <c r="N20" s="20"/>
      <c r="O20" s="20"/>
      <c r="P20" s="20"/>
      <c r="Q20" s="20"/>
      <c r="R20" s="20"/>
      <c r="S20" s="20">
        <v>79754135.799999997</v>
      </c>
      <c r="T20" s="20"/>
      <c r="U20" s="20">
        <f t="shared" si="3"/>
        <v>27309623.039999999</v>
      </c>
      <c r="V20" s="20"/>
      <c r="W20" s="20">
        <v>27309623.039999999</v>
      </c>
      <c r="X20" s="20"/>
      <c r="Y20" s="20"/>
      <c r="Z20" s="20"/>
      <c r="AA20" s="20"/>
      <c r="AB20" s="21">
        <f t="shared" si="0"/>
        <v>107063758.84</v>
      </c>
    </row>
    <row r="21" spans="1:28" ht="31.5" x14ac:dyDescent="0.25">
      <c r="A21" s="16">
        <v>11</v>
      </c>
      <c r="B21" s="17" t="s">
        <v>28</v>
      </c>
      <c r="C21" s="18" t="s">
        <v>135</v>
      </c>
      <c r="D21" s="19"/>
      <c r="E21" s="20">
        <f t="shared" si="1"/>
        <v>78442756.465706676</v>
      </c>
      <c r="F21" s="20">
        <v>68966485.197866678</v>
      </c>
      <c r="G21" s="20">
        <v>9476271.2678399999</v>
      </c>
      <c r="H21" s="20">
        <f t="shared" si="2"/>
        <v>93929845.770000011</v>
      </c>
      <c r="I21" s="20">
        <v>0</v>
      </c>
      <c r="J21" s="20"/>
      <c r="K21" s="20"/>
      <c r="L21" s="20"/>
      <c r="M21" s="20"/>
      <c r="N21" s="20"/>
      <c r="O21" s="20"/>
      <c r="P21" s="20">
        <v>51538506.219999999</v>
      </c>
      <c r="Q21" s="20"/>
      <c r="R21" s="20"/>
      <c r="S21" s="20">
        <v>42391339.550000004</v>
      </c>
      <c r="T21" s="20"/>
      <c r="U21" s="20">
        <f t="shared" si="3"/>
        <v>53125584.959999993</v>
      </c>
      <c r="V21" s="20">
        <v>18965471.616</v>
      </c>
      <c r="W21" s="20">
        <v>34160113.343999997</v>
      </c>
      <c r="X21" s="20"/>
      <c r="Y21" s="20"/>
      <c r="Z21" s="20"/>
      <c r="AA21" s="20"/>
      <c r="AB21" s="21">
        <f t="shared" si="0"/>
        <v>225498187.19570667</v>
      </c>
    </row>
    <row r="22" spans="1:28" ht="47.25" x14ac:dyDescent="0.25">
      <c r="A22" s="16">
        <v>12</v>
      </c>
      <c r="B22" s="17" t="s">
        <v>106</v>
      </c>
      <c r="C22" s="18" t="s">
        <v>124</v>
      </c>
      <c r="D22" s="19"/>
      <c r="E22" s="20">
        <f t="shared" si="1"/>
        <v>5566106.8726666663</v>
      </c>
      <c r="F22" s="20">
        <v>5566106.8726666663</v>
      </c>
      <c r="G22" s="20"/>
      <c r="H22" s="20">
        <f t="shared" si="2"/>
        <v>949334.02</v>
      </c>
      <c r="I22" s="20">
        <v>0</v>
      </c>
      <c r="J22" s="20"/>
      <c r="K22" s="20"/>
      <c r="L22" s="20"/>
      <c r="M22" s="20"/>
      <c r="N22" s="20"/>
      <c r="O22" s="20"/>
      <c r="P22" s="20">
        <f>249184-186888</f>
        <v>62296</v>
      </c>
      <c r="Q22" s="20"/>
      <c r="R22" s="20"/>
      <c r="S22" s="20">
        <f>1643845.5-667077.84-89729.64</f>
        <v>887038.02</v>
      </c>
      <c r="T22" s="20"/>
      <c r="U22" s="20">
        <f t="shared" si="3"/>
        <v>35254768.751999997</v>
      </c>
      <c r="V22" s="20"/>
      <c r="W22" s="20">
        <v>35254768.751999997</v>
      </c>
      <c r="X22" s="20"/>
      <c r="Y22" s="20"/>
      <c r="Z22" s="20"/>
      <c r="AA22" s="20"/>
      <c r="AB22" s="21">
        <f t="shared" si="0"/>
        <v>41770209.644666664</v>
      </c>
    </row>
    <row r="23" spans="1:28" ht="31.5" x14ac:dyDescent="0.25">
      <c r="A23" s="16">
        <v>13</v>
      </c>
      <c r="B23" s="17" t="s">
        <v>29</v>
      </c>
      <c r="C23" s="19">
        <v>5155001</v>
      </c>
      <c r="D23" s="19"/>
      <c r="E23" s="20">
        <f t="shared" si="1"/>
        <v>0</v>
      </c>
      <c r="F23" s="20"/>
      <c r="G23" s="20"/>
      <c r="H23" s="20">
        <f t="shared" si="2"/>
        <v>0</v>
      </c>
      <c r="I23" s="20">
        <v>0</v>
      </c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>
        <f t="shared" si="3"/>
        <v>0</v>
      </c>
      <c r="V23" s="20"/>
      <c r="W23" s="20"/>
      <c r="X23" s="20"/>
      <c r="Y23" s="20"/>
      <c r="Z23" s="20"/>
      <c r="AA23" s="20"/>
      <c r="AB23" s="21">
        <f t="shared" si="0"/>
        <v>0</v>
      </c>
    </row>
    <row r="24" spans="1:28" ht="47.25" x14ac:dyDescent="0.25">
      <c r="A24" s="16">
        <v>14</v>
      </c>
      <c r="B24" s="17" t="s">
        <v>30</v>
      </c>
      <c r="C24" s="18" t="s">
        <v>136</v>
      </c>
      <c r="D24" s="19"/>
      <c r="E24" s="20">
        <f t="shared" si="1"/>
        <v>0</v>
      </c>
      <c r="F24" s="20"/>
      <c r="G24" s="20"/>
      <c r="H24" s="20">
        <f t="shared" si="2"/>
        <v>33300719.170173455</v>
      </c>
      <c r="I24" s="20">
        <v>0</v>
      </c>
      <c r="J24" s="20"/>
      <c r="K24" s="20"/>
      <c r="L24" s="20"/>
      <c r="M24" s="20"/>
      <c r="N24" s="20"/>
      <c r="O24" s="20"/>
      <c r="P24" s="20">
        <v>7803135</v>
      </c>
      <c r="Q24" s="20"/>
      <c r="R24" s="20"/>
      <c r="S24" s="20">
        <v>25497584.170173455</v>
      </c>
      <c r="T24" s="20"/>
      <c r="U24" s="20">
        <f t="shared" si="3"/>
        <v>0</v>
      </c>
      <c r="V24" s="20"/>
      <c r="W24" s="20"/>
      <c r="X24" s="20"/>
      <c r="Y24" s="20"/>
      <c r="Z24" s="20"/>
      <c r="AA24" s="20"/>
      <c r="AB24" s="21">
        <f t="shared" si="0"/>
        <v>33300719.170173455</v>
      </c>
    </row>
    <row r="25" spans="1:28" ht="63" x14ac:dyDescent="0.25">
      <c r="A25" s="16">
        <v>15</v>
      </c>
      <c r="B25" s="23" t="s">
        <v>115</v>
      </c>
      <c r="C25" s="24" t="s">
        <v>137</v>
      </c>
      <c r="D25" s="19"/>
      <c r="E25" s="20">
        <f t="shared" si="1"/>
        <v>0</v>
      </c>
      <c r="F25" s="20"/>
      <c r="G25" s="20"/>
      <c r="H25" s="20">
        <f t="shared" si="2"/>
        <v>2208400.6</v>
      </c>
      <c r="I25" s="20">
        <v>0</v>
      </c>
      <c r="J25" s="20"/>
      <c r="K25" s="20"/>
      <c r="L25" s="20"/>
      <c r="M25" s="20"/>
      <c r="N25" s="20"/>
      <c r="O25" s="20"/>
      <c r="P25" s="20">
        <v>1695350</v>
      </c>
      <c r="Q25" s="20"/>
      <c r="R25" s="20"/>
      <c r="S25" s="20">
        <v>513050.6</v>
      </c>
      <c r="T25" s="20"/>
      <c r="U25" s="20">
        <f t="shared" si="3"/>
        <v>0</v>
      </c>
      <c r="V25" s="20"/>
      <c r="W25" s="20"/>
      <c r="X25" s="20"/>
      <c r="Y25" s="20"/>
      <c r="Z25" s="20"/>
      <c r="AA25" s="20"/>
      <c r="AB25" s="21">
        <f t="shared" si="0"/>
        <v>2208400.6</v>
      </c>
    </row>
    <row r="26" spans="1:28" ht="31.5" x14ac:dyDescent="0.25">
      <c r="A26" s="16">
        <v>16</v>
      </c>
      <c r="B26" s="17" t="s">
        <v>149</v>
      </c>
      <c r="C26" s="18" t="s">
        <v>138</v>
      </c>
      <c r="D26" s="18"/>
      <c r="E26" s="20">
        <f t="shared" si="1"/>
        <v>0</v>
      </c>
      <c r="F26" s="20"/>
      <c r="G26" s="20"/>
      <c r="H26" s="20">
        <f t="shared" si="2"/>
        <v>0</v>
      </c>
      <c r="I26" s="20">
        <v>0</v>
      </c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>
        <f t="shared" si="3"/>
        <v>0</v>
      </c>
      <c r="V26" s="20"/>
      <c r="W26" s="20"/>
      <c r="X26" s="20"/>
      <c r="Y26" s="20"/>
      <c r="Z26" s="20"/>
      <c r="AA26" s="20"/>
      <c r="AB26" s="21">
        <f t="shared" si="0"/>
        <v>0</v>
      </c>
    </row>
    <row r="27" spans="1:28" ht="31.5" x14ac:dyDescent="0.25">
      <c r="A27" s="16">
        <v>17</v>
      </c>
      <c r="B27" s="17" t="s">
        <v>31</v>
      </c>
      <c r="C27" s="19">
        <v>2301165</v>
      </c>
      <c r="D27" s="19"/>
      <c r="E27" s="20">
        <f t="shared" si="1"/>
        <v>0</v>
      </c>
      <c r="F27" s="20"/>
      <c r="G27" s="20"/>
      <c r="H27" s="20">
        <f t="shared" si="2"/>
        <v>0</v>
      </c>
      <c r="I27" s="20">
        <v>0</v>
      </c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>
        <f t="shared" si="3"/>
        <v>0</v>
      </c>
      <c r="V27" s="20"/>
      <c r="W27" s="20"/>
      <c r="X27" s="20">
        <v>208910306.81</v>
      </c>
      <c r="Y27" s="20"/>
      <c r="Z27" s="20"/>
      <c r="AA27" s="20"/>
      <c r="AB27" s="21">
        <f t="shared" si="0"/>
        <v>208910306.81</v>
      </c>
    </row>
    <row r="28" spans="1:28" ht="31.5" x14ac:dyDescent="0.25">
      <c r="A28" s="16">
        <v>18</v>
      </c>
      <c r="B28" s="17" t="s">
        <v>150</v>
      </c>
      <c r="C28" s="19">
        <v>2141002</v>
      </c>
      <c r="D28" s="19">
        <v>1</v>
      </c>
      <c r="E28" s="20">
        <f t="shared" si="1"/>
        <v>333150750.04470998</v>
      </c>
      <c r="F28" s="20">
        <v>330943314.64039999</v>
      </c>
      <c r="G28" s="20">
        <v>2207435.4043100001</v>
      </c>
      <c r="H28" s="20">
        <f t="shared" si="2"/>
        <v>6261066</v>
      </c>
      <c r="I28" s="20">
        <v>0</v>
      </c>
      <c r="J28" s="20"/>
      <c r="K28" s="20"/>
      <c r="L28" s="20"/>
      <c r="M28" s="20"/>
      <c r="N28" s="20"/>
      <c r="O28" s="20"/>
      <c r="P28" s="20"/>
      <c r="Q28" s="20">
        <v>6261066</v>
      </c>
      <c r="R28" s="20"/>
      <c r="S28" s="20"/>
      <c r="T28" s="20"/>
      <c r="U28" s="20">
        <f t="shared" si="3"/>
        <v>17569122.48</v>
      </c>
      <c r="V28" s="20">
        <v>17569122.48</v>
      </c>
      <c r="W28" s="20"/>
      <c r="X28" s="20"/>
      <c r="Y28" s="20"/>
      <c r="Z28" s="20"/>
      <c r="AA28" s="20"/>
      <c r="AB28" s="21">
        <f t="shared" si="0"/>
        <v>356980938.52471</v>
      </c>
    </row>
    <row r="29" spans="1:28" ht="47.25" x14ac:dyDescent="0.25">
      <c r="A29" s="16">
        <v>19</v>
      </c>
      <c r="B29" s="17" t="s">
        <v>152</v>
      </c>
      <c r="C29" s="19">
        <v>2141010</v>
      </c>
      <c r="D29" s="19">
        <v>1</v>
      </c>
      <c r="E29" s="20">
        <f t="shared" si="1"/>
        <v>1448701907.8475733</v>
      </c>
      <c r="F29" s="20">
        <v>1433823208.9694333</v>
      </c>
      <c r="G29" s="20">
        <v>14878698.878139999</v>
      </c>
      <c r="H29" s="20">
        <f t="shared" si="2"/>
        <v>184081951.12525642</v>
      </c>
      <c r="I29" s="20">
        <v>133087622.49000002</v>
      </c>
      <c r="J29" s="25">
        <v>50177053.085040011</v>
      </c>
      <c r="K29" s="25">
        <v>7316064</v>
      </c>
      <c r="L29" s="25">
        <v>22267557.200000003</v>
      </c>
      <c r="M29" s="25">
        <v>32883615.090000004</v>
      </c>
      <c r="N29" s="25">
        <v>77936450.200000018</v>
      </c>
      <c r="O29" s="20">
        <v>0</v>
      </c>
      <c r="P29" s="20">
        <v>2011572.3199999901</v>
      </c>
      <c r="Q29" s="20">
        <v>27262900</v>
      </c>
      <c r="R29" s="20"/>
      <c r="S29" s="20">
        <v>18371776.68525641</v>
      </c>
      <c r="T29" s="20">
        <v>3348079.63</v>
      </c>
      <c r="U29" s="20">
        <f t="shared" si="3"/>
        <v>63715334.326079994</v>
      </c>
      <c r="V29" s="20">
        <v>34005090</v>
      </c>
      <c r="W29" s="20">
        <v>29710244.326079998</v>
      </c>
      <c r="X29" s="20">
        <v>69905.3</v>
      </c>
      <c r="Y29" s="20"/>
      <c r="Z29" s="20"/>
      <c r="AA29" s="20"/>
      <c r="AB29" s="21">
        <f t="shared" si="0"/>
        <v>1696569098.5989099</v>
      </c>
    </row>
    <row r="30" spans="1:28" ht="47.25" x14ac:dyDescent="0.25">
      <c r="A30" s="16">
        <v>20</v>
      </c>
      <c r="B30" s="17" t="s">
        <v>153</v>
      </c>
      <c r="C30" s="19">
        <v>2144011</v>
      </c>
      <c r="D30" s="19">
        <v>1</v>
      </c>
      <c r="E30" s="20">
        <f t="shared" si="1"/>
        <v>665647944.1836468</v>
      </c>
      <c r="F30" s="20">
        <v>663695168.90086675</v>
      </c>
      <c r="G30" s="20">
        <v>1952775.2827799998</v>
      </c>
      <c r="H30" s="20">
        <f t="shared" si="2"/>
        <v>14015505.607317071</v>
      </c>
      <c r="I30" s="20">
        <v>0</v>
      </c>
      <c r="J30" s="25"/>
      <c r="K30" s="25"/>
      <c r="L30" s="25"/>
      <c r="M30" s="25"/>
      <c r="N30" s="25"/>
      <c r="O30" s="20"/>
      <c r="P30" s="20"/>
      <c r="Q30" s="20">
        <v>0</v>
      </c>
      <c r="R30" s="20"/>
      <c r="S30" s="20">
        <v>14015505.607317071</v>
      </c>
      <c r="T30" s="20"/>
      <c r="U30" s="20">
        <f t="shared" si="3"/>
        <v>13613806.08</v>
      </c>
      <c r="V30" s="20">
        <v>13613806.08</v>
      </c>
      <c r="W30" s="20"/>
      <c r="X30" s="20"/>
      <c r="Y30" s="20"/>
      <c r="Z30" s="20"/>
      <c r="AA30" s="20"/>
      <c r="AB30" s="21">
        <f t="shared" si="0"/>
        <v>693277255.87096393</v>
      </c>
    </row>
    <row r="31" spans="1:28" ht="31.5" x14ac:dyDescent="0.25">
      <c r="A31" s="16">
        <v>21</v>
      </c>
      <c r="B31" s="17" t="s">
        <v>32</v>
      </c>
      <c r="C31" s="19">
        <v>2241001</v>
      </c>
      <c r="D31" s="19"/>
      <c r="E31" s="20">
        <f t="shared" si="1"/>
        <v>66698232.206666663</v>
      </c>
      <c r="F31" s="20">
        <v>66698232.206666663</v>
      </c>
      <c r="G31" s="20"/>
      <c r="H31" s="20">
        <f t="shared" si="2"/>
        <v>118676766.44</v>
      </c>
      <c r="I31" s="20">
        <v>84507971.640000001</v>
      </c>
      <c r="J31" s="25">
        <v>1196284.726</v>
      </c>
      <c r="K31" s="25">
        <v>31291120.167999998</v>
      </c>
      <c r="L31" s="25">
        <v>14084661.939999999</v>
      </c>
      <c r="M31" s="25">
        <v>21126992.91</v>
      </c>
      <c r="N31" s="25">
        <v>49296316.789999999</v>
      </c>
      <c r="O31" s="20">
        <v>0</v>
      </c>
      <c r="P31" s="20">
        <v>16220258</v>
      </c>
      <c r="Q31" s="20">
        <v>8178870</v>
      </c>
      <c r="R31" s="20"/>
      <c r="S31" s="20">
        <v>9769666.8000000007</v>
      </c>
      <c r="T31" s="20"/>
      <c r="U31" s="20">
        <f t="shared" si="3"/>
        <v>8538054</v>
      </c>
      <c r="V31" s="20">
        <v>3928738.7999999993</v>
      </c>
      <c r="W31" s="20">
        <v>4609315.2</v>
      </c>
      <c r="X31" s="20"/>
      <c r="Y31" s="20"/>
      <c r="Z31" s="20"/>
      <c r="AA31" s="20"/>
      <c r="AB31" s="21">
        <f t="shared" si="0"/>
        <v>193913052.64666665</v>
      </c>
    </row>
    <row r="32" spans="1:28" ht="31.5" x14ac:dyDescent="0.25">
      <c r="A32" s="16">
        <v>22</v>
      </c>
      <c r="B32" s="17" t="s">
        <v>33</v>
      </c>
      <c r="C32" s="19">
        <v>2241009</v>
      </c>
      <c r="D32" s="19"/>
      <c r="E32" s="20">
        <f t="shared" si="1"/>
        <v>63042175.606666669</v>
      </c>
      <c r="F32" s="20">
        <v>63042175.606666669</v>
      </c>
      <c r="G32" s="20"/>
      <c r="H32" s="20">
        <f t="shared" si="2"/>
        <v>178601628</v>
      </c>
      <c r="I32" s="20">
        <v>159294874.40000001</v>
      </c>
      <c r="J32" s="25">
        <v>2337882.1502400003</v>
      </c>
      <c r="K32" s="25">
        <v>72985845.729999989</v>
      </c>
      <c r="L32" s="25">
        <v>26555784.68</v>
      </c>
      <c r="M32" s="25">
        <v>39793843.340000004</v>
      </c>
      <c r="N32" s="25">
        <v>92945246.379999995</v>
      </c>
      <c r="O32" s="20">
        <v>0</v>
      </c>
      <c r="P32" s="20">
        <v>0</v>
      </c>
      <c r="Q32" s="20">
        <v>17279038</v>
      </c>
      <c r="R32" s="20"/>
      <c r="S32" s="20">
        <v>2027715.6</v>
      </c>
      <c r="T32" s="20"/>
      <c r="U32" s="20">
        <f t="shared" si="3"/>
        <v>55389426.960000008</v>
      </c>
      <c r="V32" s="20"/>
      <c r="W32" s="20">
        <v>55389426.960000008</v>
      </c>
      <c r="X32" s="20"/>
      <c r="Y32" s="20"/>
      <c r="Z32" s="20"/>
      <c r="AA32" s="20"/>
      <c r="AB32" s="21">
        <f t="shared" si="0"/>
        <v>297033230.56666672</v>
      </c>
    </row>
    <row r="33" spans="1:28" ht="18" customHeight="1" x14ac:dyDescent="0.25">
      <c r="A33" s="16">
        <v>23</v>
      </c>
      <c r="B33" s="22" t="s">
        <v>34</v>
      </c>
      <c r="C33" s="19">
        <v>2148001</v>
      </c>
      <c r="D33" s="19"/>
      <c r="E33" s="20">
        <f t="shared" si="1"/>
        <v>111989977.84333332</v>
      </c>
      <c r="F33" s="20">
        <v>111989977.84333332</v>
      </c>
      <c r="G33" s="20"/>
      <c r="H33" s="20">
        <f t="shared" si="2"/>
        <v>76356588.870000005</v>
      </c>
      <c r="I33" s="20">
        <v>0</v>
      </c>
      <c r="J33" s="25"/>
      <c r="K33" s="25"/>
      <c r="L33" s="25"/>
      <c r="M33" s="25"/>
      <c r="N33" s="25"/>
      <c r="O33" s="20"/>
      <c r="P33" s="20">
        <v>74517766.410000011</v>
      </c>
      <c r="Q33" s="20">
        <v>394842</v>
      </c>
      <c r="R33" s="20"/>
      <c r="S33" s="20">
        <v>1443980.4600000002</v>
      </c>
      <c r="T33" s="20"/>
      <c r="U33" s="20">
        <f t="shared" si="3"/>
        <v>21594679.679999996</v>
      </c>
      <c r="V33" s="20"/>
      <c r="W33" s="20">
        <v>21594679.679999996</v>
      </c>
      <c r="X33" s="20"/>
      <c r="Y33" s="20"/>
      <c r="Z33" s="20"/>
      <c r="AA33" s="20"/>
      <c r="AB33" s="21">
        <f t="shared" si="0"/>
        <v>209941246.39333332</v>
      </c>
    </row>
    <row r="34" spans="1:28" ht="18" customHeight="1" x14ac:dyDescent="0.25">
      <c r="A34" s="16">
        <v>24</v>
      </c>
      <c r="B34" s="17" t="s">
        <v>35</v>
      </c>
      <c r="C34" s="19">
        <v>2148002</v>
      </c>
      <c r="D34" s="19"/>
      <c r="E34" s="20">
        <f t="shared" si="1"/>
        <v>67855456.626999989</v>
      </c>
      <c r="F34" s="20">
        <v>67855456.626999989</v>
      </c>
      <c r="G34" s="20"/>
      <c r="H34" s="20">
        <f t="shared" si="2"/>
        <v>38141291.299999997</v>
      </c>
      <c r="I34" s="20">
        <v>0</v>
      </c>
      <c r="J34" s="25"/>
      <c r="K34" s="25"/>
      <c r="L34" s="25"/>
      <c r="M34" s="25"/>
      <c r="N34" s="25"/>
      <c r="O34" s="20"/>
      <c r="P34" s="20">
        <f>37151299.28-46501.95</f>
        <v>37104797.329999998</v>
      </c>
      <c r="Q34" s="20">
        <v>141015</v>
      </c>
      <c r="R34" s="20"/>
      <c r="S34" s="20">
        <f>849171.69+46307.28</f>
        <v>895478.97</v>
      </c>
      <c r="T34" s="20"/>
      <c r="U34" s="20">
        <f t="shared" si="3"/>
        <v>7524498.2399999984</v>
      </c>
      <c r="V34" s="20"/>
      <c r="W34" s="20">
        <v>7524498.2399999984</v>
      </c>
      <c r="X34" s="20"/>
      <c r="Y34" s="20"/>
      <c r="Z34" s="20"/>
      <c r="AA34" s="20"/>
      <c r="AB34" s="21">
        <f t="shared" si="0"/>
        <v>113521246.16699998</v>
      </c>
    </row>
    <row r="35" spans="1:28" ht="18" customHeight="1" x14ac:dyDescent="0.25">
      <c r="A35" s="16">
        <v>25</v>
      </c>
      <c r="B35" s="22" t="s">
        <v>36</v>
      </c>
      <c r="C35" s="19">
        <v>2148004</v>
      </c>
      <c r="D35" s="19"/>
      <c r="E35" s="20">
        <f t="shared" si="1"/>
        <v>83072353.833000004</v>
      </c>
      <c r="F35" s="20">
        <v>83072353.833000004</v>
      </c>
      <c r="G35" s="20"/>
      <c r="H35" s="20">
        <f t="shared" si="2"/>
        <v>28014214.129999999</v>
      </c>
      <c r="I35" s="20">
        <v>0</v>
      </c>
      <c r="J35" s="25"/>
      <c r="K35" s="25"/>
      <c r="L35" s="25"/>
      <c r="M35" s="25"/>
      <c r="N35" s="25"/>
      <c r="O35" s="20"/>
      <c r="P35" s="20">
        <v>26778728.399999999</v>
      </c>
      <c r="Q35" s="20">
        <v>282030</v>
      </c>
      <c r="R35" s="20"/>
      <c r="S35" s="20">
        <v>953455.73</v>
      </c>
      <c r="T35" s="20"/>
      <c r="U35" s="20">
        <f t="shared" si="3"/>
        <v>6680279.7599999998</v>
      </c>
      <c r="V35" s="20"/>
      <c r="W35" s="20">
        <v>6680279.7599999998</v>
      </c>
      <c r="X35" s="20"/>
      <c r="Y35" s="20"/>
      <c r="Z35" s="20"/>
      <c r="AA35" s="20"/>
      <c r="AB35" s="21">
        <f t="shared" si="0"/>
        <v>117766847.723</v>
      </c>
    </row>
    <row r="36" spans="1:28" ht="31.5" x14ac:dyDescent="0.25">
      <c r="A36" s="16">
        <v>26</v>
      </c>
      <c r="B36" s="22" t="s">
        <v>37</v>
      </c>
      <c r="C36" s="19">
        <v>2101003</v>
      </c>
      <c r="D36" s="19"/>
      <c r="E36" s="20">
        <f t="shared" si="1"/>
        <v>0</v>
      </c>
      <c r="F36" s="20"/>
      <c r="G36" s="20"/>
      <c r="H36" s="20">
        <f t="shared" si="2"/>
        <v>225979423.34999999</v>
      </c>
      <c r="I36" s="20">
        <v>187175825.27999997</v>
      </c>
      <c r="J36" s="25">
        <v>51643182.830400005</v>
      </c>
      <c r="K36" s="25">
        <v>7072195.2000000002</v>
      </c>
      <c r="L36" s="25">
        <v>31329119.639999997</v>
      </c>
      <c r="M36" s="25">
        <v>46194786.899999991</v>
      </c>
      <c r="N36" s="25">
        <v>109651918.73999999</v>
      </c>
      <c r="O36" s="20">
        <v>0</v>
      </c>
      <c r="P36" s="20">
        <v>591843</v>
      </c>
      <c r="Q36" s="20">
        <v>15699670</v>
      </c>
      <c r="R36" s="20"/>
      <c r="S36" s="20">
        <v>18253762.050000001</v>
      </c>
      <c r="T36" s="20">
        <v>4258323.0199999996</v>
      </c>
      <c r="U36" s="20">
        <f t="shared" si="3"/>
        <v>76629240.452832013</v>
      </c>
      <c r="V36" s="20"/>
      <c r="W36" s="20">
        <v>76629240.452832013</v>
      </c>
      <c r="X36" s="20"/>
      <c r="Y36" s="20"/>
      <c r="Z36" s="20"/>
      <c r="AA36" s="20"/>
      <c r="AB36" s="21">
        <f t="shared" si="0"/>
        <v>302608663.80283201</v>
      </c>
    </row>
    <row r="37" spans="1:28" ht="31.5" x14ac:dyDescent="0.25">
      <c r="A37" s="16">
        <v>27</v>
      </c>
      <c r="B37" s="22" t="s">
        <v>38</v>
      </c>
      <c r="C37" s="19">
        <v>2141005</v>
      </c>
      <c r="D37" s="19"/>
      <c r="E37" s="20">
        <f t="shared" si="1"/>
        <v>0</v>
      </c>
      <c r="F37" s="20"/>
      <c r="G37" s="20"/>
      <c r="H37" s="20">
        <f t="shared" si="2"/>
        <v>115480452.41999999</v>
      </c>
      <c r="I37" s="20">
        <v>96067277.569999993</v>
      </c>
      <c r="J37" s="25">
        <v>30432413.763360005</v>
      </c>
      <c r="K37" s="25">
        <v>4023835.2</v>
      </c>
      <c r="L37" s="25">
        <v>16013214.58</v>
      </c>
      <c r="M37" s="25">
        <v>24007811.960000001</v>
      </c>
      <c r="N37" s="25">
        <v>56046251.030000001</v>
      </c>
      <c r="O37" s="20">
        <v>0</v>
      </c>
      <c r="P37" s="20">
        <v>321849.86</v>
      </c>
      <c r="Q37" s="20">
        <v>14033812.800000001</v>
      </c>
      <c r="R37" s="20"/>
      <c r="S37" s="20">
        <v>2484753.96</v>
      </c>
      <c r="T37" s="20">
        <v>2572758.23</v>
      </c>
      <c r="U37" s="20">
        <f t="shared" si="3"/>
        <v>33309516.239999995</v>
      </c>
      <c r="V37" s="20"/>
      <c r="W37" s="20">
        <v>33309516.239999995</v>
      </c>
      <c r="X37" s="20"/>
      <c r="Y37" s="20"/>
      <c r="Z37" s="20"/>
      <c r="AA37" s="20"/>
      <c r="AB37" s="21">
        <f t="shared" si="0"/>
        <v>148789968.65999997</v>
      </c>
    </row>
    <row r="38" spans="1:28" ht="31.5" x14ac:dyDescent="0.25">
      <c r="A38" s="16">
        <v>28</v>
      </c>
      <c r="B38" s="17" t="s">
        <v>39</v>
      </c>
      <c r="C38" s="19">
        <v>2101006</v>
      </c>
      <c r="D38" s="19"/>
      <c r="E38" s="20">
        <f t="shared" si="1"/>
        <v>19201622.402666666</v>
      </c>
      <c r="F38" s="20">
        <v>19201622.402666666</v>
      </c>
      <c r="G38" s="20"/>
      <c r="H38" s="20">
        <f t="shared" si="2"/>
        <v>207512583.56363636</v>
      </c>
      <c r="I38" s="20">
        <v>136185494.40000001</v>
      </c>
      <c r="J38" s="25">
        <v>43584034.374720007</v>
      </c>
      <c r="K38" s="25">
        <v>6310105.2000000002</v>
      </c>
      <c r="L38" s="25">
        <v>22697582.400000002</v>
      </c>
      <c r="M38" s="25">
        <v>34046373.600000001</v>
      </c>
      <c r="N38" s="25">
        <v>79441538.400000006</v>
      </c>
      <c r="O38" s="20">
        <v>0</v>
      </c>
      <c r="P38" s="20">
        <v>1847577.76</v>
      </c>
      <c r="Q38" s="20">
        <v>22229604.600000001</v>
      </c>
      <c r="R38" s="20"/>
      <c r="S38" s="20">
        <v>44204226.403636366</v>
      </c>
      <c r="T38" s="20">
        <v>3045680.4</v>
      </c>
      <c r="U38" s="20">
        <f t="shared" si="3"/>
        <v>54496148.183040008</v>
      </c>
      <c r="V38" s="20"/>
      <c r="W38" s="20">
        <v>54496148.183040008</v>
      </c>
      <c r="X38" s="20"/>
      <c r="Y38" s="20"/>
      <c r="Z38" s="20"/>
      <c r="AA38" s="20"/>
      <c r="AB38" s="21">
        <f t="shared" si="0"/>
        <v>281210354.14934301</v>
      </c>
    </row>
    <row r="39" spans="1:28" ht="31.5" x14ac:dyDescent="0.25">
      <c r="A39" s="16">
        <v>29</v>
      </c>
      <c r="B39" s="22" t="s">
        <v>40</v>
      </c>
      <c r="C39" s="19">
        <v>2101007</v>
      </c>
      <c r="D39" s="19"/>
      <c r="E39" s="20">
        <f t="shared" si="1"/>
        <v>0</v>
      </c>
      <c r="F39" s="20"/>
      <c r="G39" s="20"/>
      <c r="H39" s="20">
        <f t="shared" si="2"/>
        <v>160519427.52000001</v>
      </c>
      <c r="I39" s="20">
        <v>145950480.99000001</v>
      </c>
      <c r="J39" s="25">
        <v>25536999.402320001</v>
      </c>
      <c r="K39" s="25">
        <v>16095945.768000001</v>
      </c>
      <c r="L39" s="25">
        <v>24328121.18</v>
      </c>
      <c r="M39" s="25">
        <v>36473935.68</v>
      </c>
      <c r="N39" s="25">
        <v>85148424.129999995</v>
      </c>
      <c r="O39" s="20">
        <v>0</v>
      </c>
      <c r="P39" s="20">
        <v>281266.34000000003</v>
      </c>
      <c r="Q39" s="20">
        <v>9401000</v>
      </c>
      <c r="R39" s="20"/>
      <c r="S39" s="20">
        <v>3243587.2</v>
      </c>
      <c r="T39" s="20">
        <v>1643092.99</v>
      </c>
      <c r="U39" s="20">
        <f t="shared" si="3"/>
        <v>25948324.356095996</v>
      </c>
      <c r="V39" s="20"/>
      <c r="W39" s="20">
        <v>25948324.356095996</v>
      </c>
      <c r="X39" s="20"/>
      <c r="Y39" s="20"/>
      <c r="Z39" s="20"/>
      <c r="AA39" s="20"/>
      <c r="AB39" s="21">
        <f t="shared" si="0"/>
        <v>186467751.87609601</v>
      </c>
    </row>
    <row r="40" spans="1:28" ht="31.5" x14ac:dyDescent="0.25">
      <c r="A40" s="16">
        <v>30</v>
      </c>
      <c r="B40" s="22" t="s">
        <v>41</v>
      </c>
      <c r="C40" s="19">
        <v>2101008</v>
      </c>
      <c r="D40" s="19"/>
      <c r="E40" s="20">
        <f t="shared" si="1"/>
        <v>0</v>
      </c>
      <c r="F40" s="20"/>
      <c r="G40" s="20"/>
      <c r="H40" s="20">
        <f t="shared" si="2"/>
        <v>119026018.98</v>
      </c>
      <c r="I40" s="20">
        <v>105296252.93000001</v>
      </c>
      <c r="J40" s="25">
        <v>17418153.78968</v>
      </c>
      <c r="K40" s="25">
        <v>14526257.524800001</v>
      </c>
      <c r="L40" s="25">
        <v>17577939.640000001</v>
      </c>
      <c r="M40" s="25">
        <v>26195524.550000001</v>
      </c>
      <c r="N40" s="25">
        <v>61522788.740000002</v>
      </c>
      <c r="O40" s="20">
        <v>0</v>
      </c>
      <c r="P40" s="20">
        <v>248574.06</v>
      </c>
      <c r="Q40" s="20">
        <v>11258637.6</v>
      </c>
      <c r="R40" s="20"/>
      <c r="S40" s="20">
        <v>1240512</v>
      </c>
      <c r="T40" s="20">
        <v>982042.3899999999</v>
      </c>
      <c r="U40" s="20">
        <f t="shared" si="3"/>
        <v>16489451.75512</v>
      </c>
      <c r="V40" s="20"/>
      <c r="W40" s="20">
        <f>16491323.53512-1871.78</f>
        <v>16489451.75512</v>
      </c>
      <c r="X40" s="20"/>
      <c r="Y40" s="20"/>
      <c r="Z40" s="20"/>
      <c r="AA40" s="20"/>
      <c r="AB40" s="21">
        <f t="shared" si="0"/>
        <v>135515470.73512</v>
      </c>
    </row>
    <row r="41" spans="1:28" ht="31.5" x14ac:dyDescent="0.25">
      <c r="A41" s="16">
        <v>31</v>
      </c>
      <c r="B41" s="22" t="s">
        <v>42</v>
      </c>
      <c r="C41" s="19">
        <v>2101011</v>
      </c>
      <c r="D41" s="19"/>
      <c r="E41" s="20">
        <f t="shared" si="1"/>
        <v>0</v>
      </c>
      <c r="F41" s="20"/>
      <c r="G41" s="20"/>
      <c r="H41" s="20">
        <f t="shared" si="2"/>
        <v>387200025.19999999</v>
      </c>
      <c r="I41" s="20">
        <v>326800432.64999998</v>
      </c>
      <c r="J41" s="25">
        <v>83507309.529840022</v>
      </c>
      <c r="K41" s="25">
        <v>11433788.688000001</v>
      </c>
      <c r="L41" s="25">
        <v>54699210.420000002</v>
      </c>
      <c r="M41" s="25">
        <v>80653985.760000005</v>
      </c>
      <c r="N41" s="25">
        <v>191447236.47</v>
      </c>
      <c r="O41" s="20">
        <v>0</v>
      </c>
      <c r="P41" s="20">
        <v>2008086.3599999994</v>
      </c>
      <c r="Q41" s="20">
        <v>51517480</v>
      </c>
      <c r="R41" s="20"/>
      <c r="S41" s="20">
        <v>3394939.46</v>
      </c>
      <c r="T41" s="20">
        <v>3479086.73</v>
      </c>
      <c r="U41" s="20">
        <f t="shared" si="3"/>
        <v>67453671.959040001</v>
      </c>
      <c r="V41" s="20"/>
      <c r="W41" s="20">
        <v>67453671.959040001</v>
      </c>
      <c r="X41" s="20"/>
      <c r="Y41" s="20"/>
      <c r="Z41" s="20"/>
      <c r="AA41" s="20"/>
      <c r="AB41" s="21">
        <f t="shared" si="0"/>
        <v>454653697.15903997</v>
      </c>
    </row>
    <row r="42" spans="1:28" ht="31.5" x14ac:dyDescent="0.25">
      <c r="A42" s="16">
        <v>32</v>
      </c>
      <c r="B42" s="22" t="s">
        <v>43</v>
      </c>
      <c r="C42" s="19">
        <v>2101015</v>
      </c>
      <c r="D42" s="19"/>
      <c r="E42" s="20">
        <f t="shared" si="1"/>
        <v>0</v>
      </c>
      <c r="F42" s="20"/>
      <c r="G42" s="20"/>
      <c r="H42" s="20">
        <f t="shared" si="2"/>
        <v>118775764.89999999</v>
      </c>
      <c r="I42" s="20">
        <v>105562369.31999999</v>
      </c>
      <c r="J42" s="25">
        <v>18878156.805200003</v>
      </c>
      <c r="K42" s="25">
        <v>15471628.155200001</v>
      </c>
      <c r="L42" s="25">
        <v>17593728.219999999</v>
      </c>
      <c r="M42" s="25">
        <v>26390592.329999998</v>
      </c>
      <c r="N42" s="25">
        <v>61578048.769999996</v>
      </c>
      <c r="O42" s="20">
        <v>0</v>
      </c>
      <c r="P42" s="20">
        <v>268302.15999999997</v>
      </c>
      <c r="Q42" s="20">
        <v>11464519.5</v>
      </c>
      <c r="R42" s="20"/>
      <c r="S42" s="20">
        <v>763392</v>
      </c>
      <c r="T42" s="20">
        <v>717181.91999999993</v>
      </c>
      <c r="U42" s="20">
        <f t="shared" si="3"/>
        <v>12785344.32</v>
      </c>
      <c r="V42" s="20"/>
      <c r="W42" s="20">
        <v>12785344.32</v>
      </c>
      <c r="X42" s="20"/>
      <c r="Y42" s="20"/>
      <c r="Z42" s="20"/>
      <c r="AA42" s="20"/>
      <c r="AB42" s="21">
        <f t="shared" si="0"/>
        <v>131561109.22</v>
      </c>
    </row>
    <row r="43" spans="1:28" ht="31.5" x14ac:dyDescent="0.25">
      <c r="A43" s="16">
        <v>33</v>
      </c>
      <c r="B43" s="17" t="s">
        <v>44</v>
      </c>
      <c r="C43" s="19">
        <v>2101016</v>
      </c>
      <c r="D43" s="19"/>
      <c r="E43" s="20">
        <f t="shared" si="1"/>
        <v>0</v>
      </c>
      <c r="F43" s="20"/>
      <c r="G43" s="20"/>
      <c r="H43" s="20">
        <f t="shared" si="2"/>
        <v>134693578.79999998</v>
      </c>
      <c r="I43" s="20">
        <v>116315147.57999998</v>
      </c>
      <c r="J43" s="25">
        <v>36534105.533520006</v>
      </c>
      <c r="K43" s="25">
        <v>5317559.1840000004</v>
      </c>
      <c r="L43" s="25">
        <v>19532350.559999999</v>
      </c>
      <c r="M43" s="25">
        <v>28419570.059999999</v>
      </c>
      <c r="N43" s="25">
        <v>68363226.959999993</v>
      </c>
      <c r="O43" s="20">
        <v>0</v>
      </c>
      <c r="P43" s="20">
        <v>429508.92</v>
      </c>
      <c r="Q43" s="20">
        <v>12522132</v>
      </c>
      <c r="R43" s="20"/>
      <c r="S43" s="20">
        <v>2789163.7</v>
      </c>
      <c r="T43" s="20">
        <v>2637626.5999999996</v>
      </c>
      <c r="U43" s="20">
        <f t="shared" si="3"/>
        <v>32510100.000000004</v>
      </c>
      <c r="V43" s="20"/>
      <c r="W43" s="20">
        <v>32510100.000000004</v>
      </c>
      <c r="X43" s="20"/>
      <c r="Y43" s="20"/>
      <c r="Z43" s="20"/>
      <c r="AA43" s="20"/>
      <c r="AB43" s="21">
        <f t="shared" ref="AB43:AB74" si="4">E43+H43+U43+X43+Y43</f>
        <v>167203678.79999998</v>
      </c>
    </row>
    <row r="44" spans="1:28" ht="31.5" x14ac:dyDescent="0.25">
      <c r="A44" s="16">
        <v>34</v>
      </c>
      <c r="B44" s="22" t="s">
        <v>45</v>
      </c>
      <c r="C44" s="19">
        <v>2107018</v>
      </c>
      <c r="D44" s="19"/>
      <c r="E44" s="20">
        <f t="shared" si="1"/>
        <v>0</v>
      </c>
      <c r="F44" s="20"/>
      <c r="G44" s="20"/>
      <c r="H44" s="20">
        <f t="shared" si="2"/>
        <v>91278458.88000001</v>
      </c>
      <c r="I44" s="20">
        <v>0</v>
      </c>
      <c r="J44" s="25"/>
      <c r="K44" s="25"/>
      <c r="L44" s="25"/>
      <c r="M44" s="25"/>
      <c r="N44" s="25"/>
      <c r="O44" s="20"/>
      <c r="P44" s="20">
        <v>91278458.88000001</v>
      </c>
      <c r="Q44" s="20"/>
      <c r="R44" s="20"/>
      <c r="S44" s="20"/>
      <c r="T44" s="20"/>
      <c r="U44" s="20">
        <f t="shared" si="3"/>
        <v>0</v>
      </c>
      <c r="V44" s="20"/>
      <c r="W44" s="20"/>
      <c r="X44" s="20"/>
      <c r="Y44" s="20"/>
      <c r="Z44" s="20"/>
      <c r="AA44" s="20"/>
      <c r="AB44" s="21">
        <f t="shared" si="4"/>
        <v>91278458.88000001</v>
      </c>
    </row>
    <row r="45" spans="1:28" ht="31.5" x14ac:dyDescent="0.25">
      <c r="A45" s="16">
        <v>35</v>
      </c>
      <c r="B45" s="22" t="s">
        <v>46</v>
      </c>
      <c r="C45" s="19">
        <v>2107019</v>
      </c>
      <c r="D45" s="19"/>
      <c r="E45" s="20">
        <f t="shared" si="1"/>
        <v>0</v>
      </c>
      <c r="F45" s="20"/>
      <c r="G45" s="20"/>
      <c r="H45" s="20">
        <f t="shared" si="2"/>
        <v>77805143.359999999</v>
      </c>
      <c r="I45" s="20">
        <v>0</v>
      </c>
      <c r="J45" s="25"/>
      <c r="K45" s="25"/>
      <c r="L45" s="25"/>
      <c r="M45" s="25"/>
      <c r="N45" s="25"/>
      <c r="O45" s="20"/>
      <c r="P45" s="20">
        <v>77805143.359999999</v>
      </c>
      <c r="Q45" s="20"/>
      <c r="R45" s="20"/>
      <c r="S45" s="20"/>
      <c r="T45" s="20"/>
      <c r="U45" s="20">
        <f t="shared" si="3"/>
        <v>0</v>
      </c>
      <c r="V45" s="20"/>
      <c r="W45" s="20"/>
      <c r="X45" s="20"/>
      <c r="Y45" s="20"/>
      <c r="Z45" s="20"/>
      <c r="AA45" s="20"/>
      <c r="AB45" s="21">
        <f t="shared" si="4"/>
        <v>77805143.359999999</v>
      </c>
    </row>
    <row r="46" spans="1:28" ht="31.5" x14ac:dyDescent="0.25">
      <c r="A46" s="16">
        <v>36</v>
      </c>
      <c r="B46" s="17" t="s">
        <v>47</v>
      </c>
      <c r="C46" s="19">
        <v>2107802</v>
      </c>
      <c r="D46" s="19"/>
      <c r="E46" s="20">
        <f t="shared" si="1"/>
        <v>0</v>
      </c>
      <c r="F46" s="20"/>
      <c r="G46" s="20"/>
      <c r="H46" s="20">
        <f t="shared" si="2"/>
        <v>71554215.040000007</v>
      </c>
      <c r="I46" s="20">
        <v>0</v>
      </c>
      <c r="J46" s="25"/>
      <c r="K46" s="25"/>
      <c r="L46" s="25"/>
      <c r="M46" s="25"/>
      <c r="N46" s="25"/>
      <c r="O46" s="20"/>
      <c r="P46" s="20">
        <v>71554215.040000007</v>
      </c>
      <c r="Q46" s="20"/>
      <c r="R46" s="20"/>
      <c r="S46" s="20"/>
      <c r="T46" s="20"/>
      <c r="U46" s="20">
        <f t="shared" si="3"/>
        <v>0</v>
      </c>
      <c r="V46" s="20"/>
      <c r="W46" s="20"/>
      <c r="X46" s="20"/>
      <c r="Y46" s="20"/>
      <c r="Z46" s="20"/>
      <c r="AA46" s="20"/>
      <c r="AB46" s="21">
        <f t="shared" si="4"/>
        <v>71554215.040000007</v>
      </c>
    </row>
    <row r="47" spans="1:28" ht="31.5" x14ac:dyDescent="0.25">
      <c r="A47" s="16">
        <v>37</v>
      </c>
      <c r="B47" s="17" t="s">
        <v>48</v>
      </c>
      <c r="C47" s="19">
        <v>2201001</v>
      </c>
      <c r="D47" s="19"/>
      <c r="E47" s="20">
        <f t="shared" si="1"/>
        <v>0</v>
      </c>
      <c r="F47" s="20"/>
      <c r="G47" s="20"/>
      <c r="H47" s="20">
        <f t="shared" si="2"/>
        <v>160685171.67999998</v>
      </c>
      <c r="I47" s="20">
        <v>147520801.67999998</v>
      </c>
      <c r="J47" s="25">
        <v>1620111.31464</v>
      </c>
      <c r="K47" s="25">
        <v>53476535</v>
      </c>
      <c r="L47" s="25">
        <v>24586800.279999997</v>
      </c>
      <c r="M47" s="25">
        <v>36880200.419999994</v>
      </c>
      <c r="N47" s="25">
        <v>86053800.979999989</v>
      </c>
      <c r="O47" s="20">
        <v>0</v>
      </c>
      <c r="P47" s="20"/>
      <c r="Q47" s="20">
        <v>12089686</v>
      </c>
      <c r="R47" s="20"/>
      <c r="S47" s="20">
        <v>1074684</v>
      </c>
      <c r="T47" s="20"/>
      <c r="U47" s="20">
        <f t="shared" si="3"/>
        <v>14357599.199999999</v>
      </c>
      <c r="V47" s="20"/>
      <c r="W47" s="20">
        <v>14357599.199999999</v>
      </c>
      <c r="X47" s="20"/>
      <c r="Y47" s="20"/>
      <c r="Z47" s="20"/>
      <c r="AA47" s="20"/>
      <c r="AB47" s="21">
        <f t="shared" si="4"/>
        <v>175042770.87999997</v>
      </c>
    </row>
    <row r="48" spans="1:28" ht="31.5" x14ac:dyDescent="0.25">
      <c r="A48" s="16">
        <v>38</v>
      </c>
      <c r="B48" s="17" t="s">
        <v>49</v>
      </c>
      <c r="C48" s="19">
        <v>2201003</v>
      </c>
      <c r="D48" s="19"/>
      <c r="E48" s="20">
        <f t="shared" si="1"/>
        <v>0</v>
      </c>
      <c r="F48" s="20"/>
      <c r="G48" s="20"/>
      <c r="H48" s="20">
        <f t="shared" si="2"/>
        <v>128720551.39999999</v>
      </c>
      <c r="I48" s="20">
        <v>103901834.39999999</v>
      </c>
      <c r="J48" s="25">
        <v>1312495.2422400001</v>
      </c>
      <c r="K48" s="25">
        <v>48277463.472000003</v>
      </c>
      <c r="L48" s="25">
        <v>17316972.399999999</v>
      </c>
      <c r="M48" s="25">
        <v>25975458.599999998</v>
      </c>
      <c r="N48" s="25">
        <v>60609403.399999991</v>
      </c>
      <c r="O48" s="20">
        <v>0</v>
      </c>
      <c r="P48" s="20"/>
      <c r="Q48" s="20">
        <v>22910237</v>
      </c>
      <c r="R48" s="20"/>
      <c r="S48" s="20">
        <v>1908480</v>
      </c>
      <c r="T48" s="20"/>
      <c r="U48" s="20">
        <f t="shared" si="3"/>
        <v>30041800.319999993</v>
      </c>
      <c r="V48" s="20"/>
      <c r="W48" s="20">
        <v>30041800.319999993</v>
      </c>
      <c r="X48" s="20"/>
      <c r="Y48" s="20"/>
      <c r="Z48" s="20"/>
      <c r="AA48" s="20"/>
      <c r="AB48" s="21">
        <f t="shared" si="4"/>
        <v>158762351.71999997</v>
      </c>
    </row>
    <row r="49" spans="1:28" ht="31.5" x14ac:dyDescent="0.25">
      <c r="A49" s="16">
        <v>39</v>
      </c>
      <c r="B49" s="17" t="s">
        <v>50</v>
      </c>
      <c r="C49" s="19">
        <v>2201017</v>
      </c>
      <c r="D49" s="19"/>
      <c r="E49" s="20">
        <f t="shared" si="1"/>
        <v>0</v>
      </c>
      <c r="F49" s="20"/>
      <c r="G49" s="20"/>
      <c r="H49" s="20">
        <f t="shared" si="2"/>
        <v>121053991.24000001</v>
      </c>
      <c r="I49" s="20">
        <v>106567967.24000001</v>
      </c>
      <c r="J49" s="25">
        <v>833981.35184000002</v>
      </c>
      <c r="K49" s="25">
        <v>50994010.200000003</v>
      </c>
      <c r="L49" s="25">
        <v>17805842.48</v>
      </c>
      <c r="M49" s="25">
        <v>26441676.079999998</v>
      </c>
      <c r="N49" s="25">
        <v>62320448.68</v>
      </c>
      <c r="O49" s="20">
        <v>0</v>
      </c>
      <c r="P49" s="20"/>
      <c r="Q49" s="20">
        <v>13913480</v>
      </c>
      <c r="R49" s="20"/>
      <c r="S49" s="20">
        <v>572544</v>
      </c>
      <c r="T49" s="20"/>
      <c r="U49" s="20">
        <f t="shared" si="3"/>
        <v>11123864.640000001</v>
      </c>
      <c r="V49" s="20"/>
      <c r="W49" s="20">
        <v>11123864.640000001</v>
      </c>
      <c r="X49" s="20"/>
      <c r="Y49" s="20"/>
      <c r="Z49" s="20"/>
      <c r="AA49" s="20"/>
      <c r="AB49" s="21">
        <f t="shared" si="4"/>
        <v>132177855.88000001</v>
      </c>
    </row>
    <row r="50" spans="1:28" ht="31.5" x14ac:dyDescent="0.25">
      <c r="A50" s="16">
        <v>40</v>
      </c>
      <c r="B50" s="17" t="s">
        <v>51</v>
      </c>
      <c r="C50" s="19">
        <v>2207022</v>
      </c>
      <c r="D50" s="19"/>
      <c r="E50" s="20">
        <f t="shared" si="1"/>
        <v>0</v>
      </c>
      <c r="F50" s="20"/>
      <c r="G50" s="20"/>
      <c r="H50" s="20">
        <f t="shared" si="2"/>
        <v>68101853.120000005</v>
      </c>
      <c r="I50" s="20">
        <v>0</v>
      </c>
      <c r="J50" s="25"/>
      <c r="K50" s="25"/>
      <c r="L50" s="25"/>
      <c r="M50" s="25"/>
      <c r="N50" s="25"/>
      <c r="O50" s="20"/>
      <c r="P50" s="20">
        <v>68101853.120000005</v>
      </c>
      <c r="Q50" s="20"/>
      <c r="R50" s="20"/>
      <c r="S50" s="20"/>
      <c r="T50" s="20"/>
      <c r="U50" s="20">
        <f t="shared" si="3"/>
        <v>0</v>
      </c>
      <c r="V50" s="20"/>
      <c r="W50" s="20"/>
      <c r="X50" s="20"/>
      <c r="Y50" s="20"/>
      <c r="Z50" s="20"/>
      <c r="AA50" s="20"/>
      <c r="AB50" s="21">
        <f t="shared" si="4"/>
        <v>68101853.120000005</v>
      </c>
    </row>
    <row r="51" spans="1:28" ht="31.5" x14ac:dyDescent="0.25">
      <c r="A51" s="16">
        <v>41</v>
      </c>
      <c r="B51" s="17" t="s">
        <v>52</v>
      </c>
      <c r="C51" s="19">
        <v>2201024</v>
      </c>
      <c r="D51" s="19"/>
      <c r="E51" s="20">
        <f t="shared" si="1"/>
        <v>0</v>
      </c>
      <c r="F51" s="20"/>
      <c r="G51" s="20"/>
      <c r="H51" s="20">
        <f t="shared" si="2"/>
        <v>121227283.06</v>
      </c>
      <c r="I51" s="20">
        <v>110514514.56</v>
      </c>
      <c r="J51" s="25">
        <v>2119132.9432000001</v>
      </c>
      <c r="K51" s="25">
        <v>50957085.200000003</v>
      </c>
      <c r="L51" s="25">
        <v>18419085.760000002</v>
      </c>
      <c r="M51" s="25">
        <v>27628628.640000001</v>
      </c>
      <c r="N51" s="25">
        <v>64466800.160000004</v>
      </c>
      <c r="O51" s="20">
        <v>0</v>
      </c>
      <c r="P51" s="20"/>
      <c r="Q51" s="20">
        <v>9548595.7000000011</v>
      </c>
      <c r="R51" s="20"/>
      <c r="S51" s="20">
        <v>1164172.8</v>
      </c>
      <c r="T51" s="20"/>
      <c r="U51" s="20">
        <f t="shared" si="3"/>
        <v>12972906.239999998</v>
      </c>
      <c r="V51" s="20"/>
      <c r="W51" s="20">
        <v>12972906.239999998</v>
      </c>
      <c r="X51" s="20"/>
      <c r="Y51" s="20"/>
      <c r="Z51" s="20"/>
      <c r="AA51" s="20"/>
      <c r="AB51" s="21">
        <f t="shared" si="4"/>
        <v>134200189.3</v>
      </c>
    </row>
    <row r="52" spans="1:28" ht="31.5" x14ac:dyDescent="0.25">
      <c r="A52" s="16">
        <v>42</v>
      </c>
      <c r="B52" s="17" t="s">
        <v>112</v>
      </c>
      <c r="C52" s="19">
        <v>4346001</v>
      </c>
      <c r="D52" s="19">
        <v>1</v>
      </c>
      <c r="E52" s="20">
        <f t="shared" si="1"/>
        <v>268697372.7063067</v>
      </c>
      <c r="F52" s="20">
        <v>196926728.29316673</v>
      </c>
      <c r="G52" s="20">
        <v>71770644.413139999</v>
      </c>
      <c r="H52" s="20">
        <f t="shared" si="2"/>
        <v>94397492.420000002</v>
      </c>
      <c r="I52" s="20">
        <v>70664019.75</v>
      </c>
      <c r="J52" s="25">
        <v>22178723.834400002</v>
      </c>
      <c r="K52" s="25">
        <v>14205926</v>
      </c>
      <c r="L52" s="25">
        <v>11821667.880000001</v>
      </c>
      <c r="M52" s="25">
        <v>17466514.290000003</v>
      </c>
      <c r="N52" s="25">
        <v>41375837.580000006</v>
      </c>
      <c r="O52" s="20">
        <v>0</v>
      </c>
      <c r="P52" s="20">
        <v>2183557.6899999995</v>
      </c>
      <c r="Q52" s="20">
        <v>14289520</v>
      </c>
      <c r="R52" s="20"/>
      <c r="S52" s="20">
        <v>6355616</v>
      </c>
      <c r="T52" s="20">
        <v>904778.98</v>
      </c>
      <c r="U52" s="20">
        <f t="shared" si="3"/>
        <v>24038110.319999997</v>
      </c>
      <c r="V52" s="20">
        <v>4988995.1999999993</v>
      </c>
      <c r="W52" s="20">
        <v>19049115.119999997</v>
      </c>
      <c r="X52" s="20">
        <v>32783910.510000002</v>
      </c>
      <c r="Y52" s="20"/>
      <c r="Z52" s="20"/>
      <c r="AA52" s="20"/>
      <c r="AB52" s="21">
        <f t="shared" si="4"/>
        <v>419916885.9563067</v>
      </c>
    </row>
    <row r="53" spans="1:28" ht="31.5" x14ac:dyDescent="0.25">
      <c r="A53" s="16">
        <v>43</v>
      </c>
      <c r="B53" s="17" t="s">
        <v>53</v>
      </c>
      <c r="C53" s="19">
        <v>6341001</v>
      </c>
      <c r="D53" s="19"/>
      <c r="E53" s="20">
        <f t="shared" si="1"/>
        <v>0</v>
      </c>
      <c r="F53" s="20"/>
      <c r="G53" s="20"/>
      <c r="H53" s="20">
        <f t="shared" si="2"/>
        <v>5779250.7800000003</v>
      </c>
      <c r="I53" s="20">
        <v>4960740.9800000004</v>
      </c>
      <c r="J53" s="25">
        <v>1831292.6385600003</v>
      </c>
      <c r="K53" s="25">
        <v>558305.59400000004</v>
      </c>
      <c r="L53" s="25">
        <v>832199.46000000008</v>
      </c>
      <c r="M53" s="25">
        <v>1215843.4100000001</v>
      </c>
      <c r="N53" s="25">
        <v>2912698.1100000003</v>
      </c>
      <c r="O53" s="20">
        <v>0</v>
      </c>
      <c r="P53" s="20">
        <v>2254.64</v>
      </c>
      <c r="Q53" s="20">
        <v>188020</v>
      </c>
      <c r="R53" s="20"/>
      <c r="S53" s="20">
        <v>477120</v>
      </c>
      <c r="T53" s="20">
        <v>151115.15999999997</v>
      </c>
      <c r="U53" s="20">
        <f t="shared" si="3"/>
        <v>4770679.2</v>
      </c>
      <c r="V53" s="20"/>
      <c r="W53" s="20">
        <v>4770679.2</v>
      </c>
      <c r="X53" s="20"/>
      <c r="Y53" s="20"/>
      <c r="Z53" s="20"/>
      <c r="AA53" s="20"/>
      <c r="AB53" s="21">
        <f t="shared" si="4"/>
        <v>10549929.98</v>
      </c>
    </row>
    <row r="54" spans="1:28" ht="31.5" x14ac:dyDescent="0.25">
      <c r="A54" s="16">
        <v>44</v>
      </c>
      <c r="B54" s="17" t="s">
        <v>54</v>
      </c>
      <c r="C54" s="19">
        <v>8156001</v>
      </c>
      <c r="D54" s="19"/>
      <c r="E54" s="20">
        <f t="shared" si="1"/>
        <v>0</v>
      </c>
      <c r="F54" s="20"/>
      <c r="G54" s="20"/>
      <c r="H54" s="20">
        <f t="shared" si="2"/>
        <v>13016122.720000003</v>
      </c>
      <c r="I54" s="20">
        <v>10639199.82</v>
      </c>
      <c r="J54" s="25">
        <v>6042535.2842399999</v>
      </c>
      <c r="K54" s="25">
        <v>121934.40000000001</v>
      </c>
      <c r="L54" s="25">
        <v>1779874.5</v>
      </c>
      <c r="M54" s="25">
        <v>2629764.5699999998</v>
      </c>
      <c r="N54" s="25">
        <v>6229560.75</v>
      </c>
      <c r="O54" s="20">
        <v>0</v>
      </c>
      <c r="P54" s="20">
        <v>118938.5000000013</v>
      </c>
      <c r="Q54" s="20">
        <v>827288</v>
      </c>
      <c r="R54" s="20"/>
      <c r="S54" s="20">
        <v>1145088</v>
      </c>
      <c r="T54" s="20">
        <v>285608.39999999997</v>
      </c>
      <c r="U54" s="20">
        <f t="shared" si="3"/>
        <v>0</v>
      </c>
      <c r="V54" s="20"/>
      <c r="W54" s="20"/>
      <c r="X54" s="20"/>
      <c r="Y54" s="20"/>
      <c r="Z54" s="20"/>
      <c r="AA54" s="20"/>
      <c r="AB54" s="21">
        <f t="shared" si="4"/>
        <v>13016122.720000003</v>
      </c>
    </row>
    <row r="55" spans="1:28" ht="31.5" x14ac:dyDescent="0.25">
      <c r="A55" s="16">
        <v>45</v>
      </c>
      <c r="B55" s="17" t="s">
        <v>55</v>
      </c>
      <c r="C55" s="19">
        <v>2310001</v>
      </c>
      <c r="D55" s="19"/>
      <c r="E55" s="20">
        <f t="shared" si="1"/>
        <v>0</v>
      </c>
      <c r="F55" s="20"/>
      <c r="G55" s="20"/>
      <c r="H55" s="20">
        <f t="shared" si="2"/>
        <v>0</v>
      </c>
      <c r="I55" s="20">
        <v>0</v>
      </c>
      <c r="J55" s="25"/>
      <c r="K55" s="25"/>
      <c r="L55" s="25"/>
      <c r="M55" s="25"/>
      <c r="N55" s="25"/>
      <c r="O55" s="20"/>
      <c r="P55" s="20"/>
      <c r="Q55" s="20"/>
      <c r="R55" s="20"/>
      <c r="S55" s="20"/>
      <c r="T55" s="20"/>
      <c r="U55" s="20">
        <f t="shared" si="3"/>
        <v>0</v>
      </c>
      <c r="V55" s="20"/>
      <c r="W55" s="20"/>
      <c r="X55" s="20"/>
      <c r="Y55" s="20">
        <f>SUM(Z55:AA55)</f>
        <v>798140148.03999996</v>
      </c>
      <c r="Z55" s="20">
        <v>793296218.03999996</v>
      </c>
      <c r="AA55" s="20">
        <v>4843930</v>
      </c>
      <c r="AB55" s="21">
        <f t="shared" si="4"/>
        <v>798140148.03999996</v>
      </c>
    </row>
    <row r="56" spans="1:28" x14ac:dyDescent="0.25">
      <c r="A56" s="16">
        <v>46</v>
      </c>
      <c r="B56" s="17" t="s">
        <v>56</v>
      </c>
      <c r="C56" s="19">
        <v>2138157</v>
      </c>
      <c r="D56" s="19"/>
      <c r="E56" s="20">
        <f t="shared" si="1"/>
        <v>0</v>
      </c>
      <c r="F56" s="20"/>
      <c r="G56" s="20"/>
      <c r="H56" s="20">
        <f t="shared" si="2"/>
        <v>3384438.4600000004</v>
      </c>
      <c r="I56" s="20">
        <v>0</v>
      </c>
      <c r="J56" s="25"/>
      <c r="K56" s="25"/>
      <c r="L56" s="25"/>
      <c r="M56" s="25"/>
      <c r="N56" s="25"/>
      <c r="O56" s="20"/>
      <c r="P56" s="20"/>
      <c r="Q56" s="20"/>
      <c r="R56" s="20"/>
      <c r="S56" s="20">
        <v>3384438.4600000004</v>
      </c>
      <c r="T56" s="20"/>
      <c r="U56" s="20">
        <f t="shared" si="3"/>
        <v>0</v>
      </c>
      <c r="V56" s="20"/>
      <c r="W56" s="20"/>
      <c r="X56" s="20"/>
      <c r="Y56" s="20"/>
      <c r="Z56" s="20"/>
      <c r="AA56" s="20"/>
      <c r="AB56" s="21">
        <f t="shared" si="4"/>
        <v>3384438.4600000004</v>
      </c>
    </row>
    <row r="57" spans="1:28" ht="17.25" customHeight="1" x14ac:dyDescent="0.25">
      <c r="A57" s="16">
        <v>47</v>
      </c>
      <c r="B57" s="17" t="s">
        <v>57</v>
      </c>
      <c r="C57" s="19">
        <v>2304002</v>
      </c>
      <c r="D57" s="19"/>
      <c r="E57" s="20">
        <f t="shared" si="1"/>
        <v>0</v>
      </c>
      <c r="F57" s="20"/>
      <c r="G57" s="20"/>
      <c r="H57" s="20">
        <f t="shared" si="2"/>
        <v>727888</v>
      </c>
      <c r="I57" s="20">
        <v>0</v>
      </c>
      <c r="J57" s="25"/>
      <c r="K57" s="25"/>
      <c r="L57" s="25"/>
      <c r="M57" s="25"/>
      <c r="N57" s="25"/>
      <c r="O57" s="20"/>
      <c r="P57" s="20">
        <v>727888</v>
      </c>
      <c r="Q57" s="20"/>
      <c r="R57" s="20"/>
      <c r="S57" s="20"/>
      <c r="T57" s="20"/>
      <c r="U57" s="20">
        <f t="shared" si="3"/>
        <v>0</v>
      </c>
      <c r="V57" s="20"/>
      <c r="W57" s="20"/>
      <c r="X57" s="20"/>
      <c r="Y57" s="20"/>
      <c r="Z57" s="20"/>
      <c r="AA57" s="20"/>
      <c r="AB57" s="21">
        <f t="shared" si="4"/>
        <v>727888</v>
      </c>
    </row>
    <row r="58" spans="1:28" ht="17.25" customHeight="1" x14ac:dyDescent="0.25">
      <c r="A58" s="16">
        <v>48</v>
      </c>
      <c r="B58" s="17" t="s">
        <v>58</v>
      </c>
      <c r="C58" s="19">
        <v>2304005</v>
      </c>
      <c r="D58" s="19"/>
      <c r="E58" s="20">
        <f t="shared" si="1"/>
        <v>0</v>
      </c>
      <c r="F58" s="20"/>
      <c r="G58" s="20"/>
      <c r="H58" s="20">
        <f t="shared" si="2"/>
        <v>5007217.5999999996</v>
      </c>
      <c r="I58" s="20">
        <v>0</v>
      </c>
      <c r="J58" s="25"/>
      <c r="K58" s="25"/>
      <c r="L58" s="25"/>
      <c r="M58" s="25"/>
      <c r="N58" s="25"/>
      <c r="O58" s="20"/>
      <c r="P58" s="20">
        <v>5007217.5999999996</v>
      </c>
      <c r="Q58" s="20"/>
      <c r="R58" s="20"/>
      <c r="S58" s="20"/>
      <c r="T58" s="20"/>
      <c r="U58" s="20">
        <f t="shared" si="3"/>
        <v>0</v>
      </c>
      <c r="V58" s="20"/>
      <c r="W58" s="20"/>
      <c r="X58" s="20"/>
      <c r="Y58" s="20"/>
      <c r="Z58" s="20"/>
      <c r="AA58" s="20"/>
      <c r="AB58" s="21">
        <f t="shared" si="4"/>
        <v>5007217.5999999996</v>
      </c>
    </row>
    <row r="59" spans="1:28" ht="31.5" x14ac:dyDescent="0.25">
      <c r="A59" s="16">
        <v>49</v>
      </c>
      <c r="B59" s="17" t="s">
        <v>59</v>
      </c>
      <c r="C59" s="19">
        <v>2107803</v>
      </c>
      <c r="D59" s="19"/>
      <c r="E59" s="20">
        <f t="shared" si="1"/>
        <v>0</v>
      </c>
      <c r="F59" s="20"/>
      <c r="G59" s="20"/>
      <c r="H59" s="20">
        <f t="shared" si="2"/>
        <v>33779655.649999999</v>
      </c>
      <c r="I59" s="20">
        <v>12607089.420000002</v>
      </c>
      <c r="J59" s="25">
        <v>3929975.9150400003</v>
      </c>
      <c r="K59" s="25">
        <v>853540.8</v>
      </c>
      <c r="L59" s="25">
        <v>2109090.66</v>
      </c>
      <c r="M59" s="25">
        <v>3116181.45</v>
      </c>
      <c r="N59" s="25">
        <v>7381817.3100000005</v>
      </c>
      <c r="O59" s="20">
        <v>0</v>
      </c>
      <c r="P59" s="20">
        <v>20243760.640000001</v>
      </c>
      <c r="Q59" s="20">
        <v>347837</v>
      </c>
      <c r="R59" s="20"/>
      <c r="S59" s="20">
        <v>346755.24</v>
      </c>
      <c r="T59" s="20">
        <v>234213.35</v>
      </c>
      <c r="U59" s="20">
        <f t="shared" si="3"/>
        <v>3659166</v>
      </c>
      <c r="V59" s="20"/>
      <c r="W59" s="20">
        <v>3659166</v>
      </c>
      <c r="X59" s="20"/>
      <c r="Y59" s="20"/>
      <c r="Z59" s="20"/>
      <c r="AA59" s="20"/>
      <c r="AB59" s="21">
        <f t="shared" si="4"/>
        <v>37438821.649999999</v>
      </c>
    </row>
    <row r="60" spans="1:28" ht="31.5" x14ac:dyDescent="0.25">
      <c r="A60" s="16">
        <v>50</v>
      </c>
      <c r="B60" s="17" t="s">
        <v>107</v>
      </c>
      <c r="C60" s="19">
        <v>2101001</v>
      </c>
      <c r="D60" s="19"/>
      <c r="E60" s="20">
        <f t="shared" si="1"/>
        <v>0</v>
      </c>
      <c r="F60" s="20"/>
      <c r="G60" s="20"/>
      <c r="H60" s="20">
        <f t="shared" si="2"/>
        <v>0</v>
      </c>
      <c r="I60" s="20">
        <v>0</v>
      </c>
      <c r="J60" s="25"/>
      <c r="K60" s="25"/>
      <c r="L60" s="25"/>
      <c r="M60" s="25"/>
      <c r="N60" s="25"/>
      <c r="O60" s="20"/>
      <c r="P60" s="20"/>
      <c r="Q60" s="20"/>
      <c r="R60" s="20"/>
      <c r="S60" s="20"/>
      <c r="T60" s="20"/>
      <c r="U60" s="20">
        <f t="shared" si="3"/>
        <v>541423.67999999993</v>
      </c>
      <c r="V60" s="20"/>
      <c r="W60" s="20">
        <v>541423.67999999993</v>
      </c>
      <c r="X60" s="20"/>
      <c r="Y60" s="20"/>
      <c r="Z60" s="20"/>
      <c r="AA60" s="20"/>
      <c r="AB60" s="21">
        <f t="shared" si="4"/>
        <v>541423.67999999993</v>
      </c>
    </row>
    <row r="61" spans="1:28" ht="47.25" x14ac:dyDescent="0.25">
      <c r="A61" s="16">
        <v>51</v>
      </c>
      <c r="B61" s="17" t="s">
        <v>60</v>
      </c>
      <c r="C61" s="19">
        <v>2223001</v>
      </c>
      <c r="D61" s="19"/>
      <c r="E61" s="20">
        <f t="shared" si="1"/>
        <v>94072011.600000009</v>
      </c>
      <c r="F61" s="20">
        <v>94072011.600000009</v>
      </c>
      <c r="G61" s="20"/>
      <c r="H61" s="20">
        <f t="shared" si="2"/>
        <v>0</v>
      </c>
      <c r="I61" s="20">
        <v>0</v>
      </c>
      <c r="J61" s="25"/>
      <c r="K61" s="25"/>
      <c r="L61" s="25"/>
      <c r="M61" s="25"/>
      <c r="N61" s="25"/>
      <c r="O61" s="20"/>
      <c r="P61" s="20"/>
      <c r="Q61" s="20"/>
      <c r="R61" s="20"/>
      <c r="S61" s="20"/>
      <c r="T61" s="20"/>
      <c r="U61" s="20">
        <f t="shared" si="3"/>
        <v>21444706.079999998</v>
      </c>
      <c r="V61" s="20">
        <v>21444706.079999998</v>
      </c>
      <c r="W61" s="20"/>
      <c r="X61" s="20"/>
      <c r="Y61" s="20"/>
      <c r="Z61" s="20"/>
      <c r="AA61" s="20"/>
      <c r="AB61" s="21">
        <f t="shared" si="4"/>
        <v>115516717.68000001</v>
      </c>
    </row>
    <row r="62" spans="1:28" x14ac:dyDescent="0.25">
      <c r="A62" s="16">
        <v>52</v>
      </c>
      <c r="B62" s="17" t="s">
        <v>61</v>
      </c>
      <c r="C62" s="19">
        <v>2138162</v>
      </c>
      <c r="D62" s="19"/>
      <c r="E62" s="20">
        <f t="shared" si="1"/>
        <v>0</v>
      </c>
      <c r="F62" s="20"/>
      <c r="G62" s="20"/>
      <c r="H62" s="20">
        <f t="shared" si="2"/>
        <v>175154119.51991081</v>
      </c>
      <c r="I62" s="20">
        <v>0</v>
      </c>
      <c r="J62" s="25"/>
      <c r="K62" s="25"/>
      <c r="L62" s="25"/>
      <c r="M62" s="25"/>
      <c r="N62" s="25"/>
      <c r="O62" s="20"/>
      <c r="P62" s="20">
        <v>84549</v>
      </c>
      <c r="Q62" s="20"/>
      <c r="R62" s="20"/>
      <c r="S62" s="20">
        <v>175069570.51991081</v>
      </c>
      <c r="T62" s="20"/>
      <c r="U62" s="20">
        <f t="shared" si="3"/>
        <v>0</v>
      </c>
      <c r="V62" s="20"/>
      <c r="W62" s="20"/>
      <c r="X62" s="20"/>
      <c r="Y62" s="20"/>
      <c r="Z62" s="20"/>
      <c r="AA62" s="20"/>
      <c r="AB62" s="21">
        <f t="shared" si="4"/>
        <v>175154119.51991081</v>
      </c>
    </row>
    <row r="63" spans="1:28" x14ac:dyDescent="0.25">
      <c r="A63" s="16">
        <v>53</v>
      </c>
      <c r="B63" s="17" t="s">
        <v>62</v>
      </c>
      <c r="C63" s="19">
        <v>2338163</v>
      </c>
      <c r="D63" s="19"/>
      <c r="E63" s="20">
        <f t="shared" si="1"/>
        <v>0</v>
      </c>
      <c r="F63" s="20"/>
      <c r="G63" s="20"/>
      <c r="H63" s="20">
        <f t="shared" si="2"/>
        <v>737890.97</v>
      </c>
      <c r="I63" s="20">
        <v>0</v>
      </c>
      <c r="J63" s="25"/>
      <c r="K63" s="25"/>
      <c r="L63" s="25"/>
      <c r="M63" s="25"/>
      <c r="N63" s="25"/>
      <c r="O63" s="20"/>
      <c r="P63" s="20"/>
      <c r="Q63" s="20"/>
      <c r="R63" s="20"/>
      <c r="S63" s="20">
        <f>337925+399965.97</f>
        <v>737890.97</v>
      </c>
      <c r="T63" s="20"/>
      <c r="U63" s="20">
        <f t="shared" si="3"/>
        <v>0</v>
      </c>
      <c r="V63" s="20"/>
      <c r="W63" s="20"/>
      <c r="X63" s="20"/>
      <c r="Y63" s="20"/>
      <c r="Z63" s="20"/>
      <c r="AA63" s="20"/>
      <c r="AB63" s="21">
        <f t="shared" si="4"/>
        <v>737890.97</v>
      </c>
    </row>
    <row r="64" spans="1:28" x14ac:dyDescent="0.25">
      <c r="A64" s="16">
        <v>54</v>
      </c>
      <c r="B64" s="17" t="s">
        <v>63</v>
      </c>
      <c r="C64" s="19">
        <v>2138159</v>
      </c>
      <c r="D64" s="19"/>
      <c r="E64" s="20">
        <f t="shared" si="1"/>
        <v>0</v>
      </c>
      <c r="F64" s="20"/>
      <c r="G64" s="20"/>
      <c r="H64" s="20">
        <f t="shared" si="2"/>
        <v>5574499</v>
      </c>
      <c r="I64" s="20">
        <v>0</v>
      </c>
      <c r="J64" s="25"/>
      <c r="K64" s="25"/>
      <c r="L64" s="25"/>
      <c r="M64" s="25"/>
      <c r="N64" s="25"/>
      <c r="O64" s="20"/>
      <c r="P64" s="20"/>
      <c r="Q64" s="20"/>
      <c r="R64" s="20"/>
      <c r="S64" s="20">
        <v>5574499</v>
      </c>
      <c r="T64" s="20"/>
      <c r="U64" s="20">
        <f t="shared" si="3"/>
        <v>0</v>
      </c>
      <c r="V64" s="20"/>
      <c r="W64" s="20"/>
      <c r="X64" s="20"/>
      <c r="Y64" s="20"/>
      <c r="Z64" s="20"/>
      <c r="AA64" s="20"/>
      <c r="AB64" s="21">
        <f t="shared" si="4"/>
        <v>5574499</v>
      </c>
    </row>
    <row r="65" spans="1:28" ht="31.5" x14ac:dyDescent="0.25">
      <c r="A65" s="16">
        <v>55</v>
      </c>
      <c r="B65" s="17" t="s">
        <v>64</v>
      </c>
      <c r="C65" s="19">
        <v>2306172</v>
      </c>
      <c r="D65" s="19"/>
      <c r="E65" s="20">
        <f t="shared" si="1"/>
        <v>0</v>
      </c>
      <c r="F65" s="20"/>
      <c r="G65" s="20"/>
      <c r="H65" s="20">
        <f t="shared" si="2"/>
        <v>1292195.25</v>
      </c>
      <c r="I65" s="20">
        <v>0</v>
      </c>
      <c r="J65" s="25"/>
      <c r="K65" s="25"/>
      <c r="L65" s="25"/>
      <c r="M65" s="25"/>
      <c r="N65" s="25"/>
      <c r="O65" s="20"/>
      <c r="P65" s="20"/>
      <c r="Q65" s="20"/>
      <c r="R65" s="20"/>
      <c r="S65" s="20">
        <v>1292195.25</v>
      </c>
      <c r="T65" s="20"/>
      <c r="U65" s="20">
        <f t="shared" si="3"/>
        <v>0</v>
      </c>
      <c r="V65" s="20"/>
      <c r="W65" s="20"/>
      <c r="X65" s="20"/>
      <c r="Y65" s="20"/>
      <c r="Z65" s="20"/>
      <c r="AA65" s="20"/>
      <c r="AB65" s="21">
        <f t="shared" si="4"/>
        <v>1292195.25</v>
      </c>
    </row>
    <row r="66" spans="1:28" x14ac:dyDescent="0.25">
      <c r="A66" s="16">
        <v>56</v>
      </c>
      <c r="B66" s="17" t="s">
        <v>65</v>
      </c>
      <c r="C66" s="19">
        <v>2107176</v>
      </c>
      <c r="D66" s="19"/>
      <c r="E66" s="20">
        <f t="shared" si="1"/>
        <v>0</v>
      </c>
      <c r="F66" s="20"/>
      <c r="G66" s="20"/>
      <c r="H66" s="20">
        <f t="shared" si="2"/>
        <v>2194528</v>
      </c>
      <c r="I66" s="20">
        <v>0</v>
      </c>
      <c r="J66" s="25"/>
      <c r="K66" s="25"/>
      <c r="L66" s="25"/>
      <c r="M66" s="25"/>
      <c r="N66" s="25"/>
      <c r="O66" s="20"/>
      <c r="P66" s="20">
        <v>2194528</v>
      </c>
      <c r="Q66" s="20"/>
      <c r="R66" s="20"/>
      <c r="S66" s="20"/>
      <c r="T66" s="20"/>
      <c r="U66" s="20">
        <f t="shared" si="3"/>
        <v>0</v>
      </c>
      <c r="V66" s="20"/>
      <c r="W66" s="20"/>
      <c r="X66" s="20"/>
      <c r="Y66" s="20"/>
      <c r="Z66" s="20"/>
      <c r="AA66" s="20"/>
      <c r="AB66" s="21">
        <f t="shared" si="4"/>
        <v>2194528</v>
      </c>
    </row>
    <row r="67" spans="1:28" ht="31.5" x14ac:dyDescent="0.25">
      <c r="A67" s="16">
        <v>57</v>
      </c>
      <c r="B67" s="17" t="s">
        <v>66</v>
      </c>
      <c r="C67" s="19">
        <v>2106177</v>
      </c>
      <c r="D67" s="19"/>
      <c r="E67" s="20">
        <f t="shared" si="1"/>
        <v>0</v>
      </c>
      <c r="F67" s="20"/>
      <c r="G67" s="20"/>
      <c r="H67" s="20">
        <f t="shared" si="2"/>
        <v>673269.54</v>
      </c>
      <c r="I67" s="20">
        <v>0</v>
      </c>
      <c r="J67" s="25"/>
      <c r="K67" s="25"/>
      <c r="L67" s="25"/>
      <c r="M67" s="25"/>
      <c r="N67" s="25"/>
      <c r="O67" s="20"/>
      <c r="P67" s="20"/>
      <c r="Q67" s="20"/>
      <c r="R67" s="20"/>
      <c r="S67" s="20">
        <v>673269.54</v>
      </c>
      <c r="T67" s="20"/>
      <c r="U67" s="20">
        <f t="shared" si="3"/>
        <v>0</v>
      </c>
      <c r="V67" s="20"/>
      <c r="W67" s="20"/>
      <c r="X67" s="20"/>
      <c r="Y67" s="20"/>
      <c r="Z67" s="20"/>
      <c r="AA67" s="20"/>
      <c r="AB67" s="21">
        <f t="shared" si="4"/>
        <v>673269.54</v>
      </c>
    </row>
    <row r="68" spans="1:28" ht="18.75" customHeight="1" x14ac:dyDescent="0.25">
      <c r="A68" s="16">
        <v>58</v>
      </c>
      <c r="B68" s="17" t="s">
        <v>67</v>
      </c>
      <c r="C68" s="19">
        <v>2106185</v>
      </c>
      <c r="D68" s="19"/>
      <c r="E68" s="20">
        <f t="shared" si="1"/>
        <v>0</v>
      </c>
      <c r="F68" s="20"/>
      <c r="G68" s="20"/>
      <c r="H68" s="20">
        <f t="shared" si="2"/>
        <v>922919.78</v>
      </c>
      <c r="I68" s="20">
        <v>0</v>
      </c>
      <c r="J68" s="25"/>
      <c r="K68" s="25"/>
      <c r="L68" s="25"/>
      <c r="M68" s="25"/>
      <c r="N68" s="25"/>
      <c r="O68" s="20"/>
      <c r="P68" s="20"/>
      <c r="Q68" s="20"/>
      <c r="R68" s="20"/>
      <c r="S68" s="20">
        <v>922919.78</v>
      </c>
      <c r="T68" s="20"/>
      <c r="U68" s="20">
        <f t="shared" si="3"/>
        <v>0</v>
      </c>
      <c r="V68" s="20"/>
      <c r="W68" s="20"/>
      <c r="X68" s="20"/>
      <c r="Y68" s="20"/>
      <c r="Z68" s="20"/>
      <c r="AA68" s="20"/>
      <c r="AB68" s="21">
        <f t="shared" si="4"/>
        <v>922919.78</v>
      </c>
    </row>
    <row r="69" spans="1:28" ht="18.75" customHeight="1" x14ac:dyDescent="0.25">
      <c r="A69" s="16">
        <v>59</v>
      </c>
      <c r="B69" s="17" t="s">
        <v>68</v>
      </c>
      <c r="C69" s="19">
        <v>2238211</v>
      </c>
      <c r="D69" s="19"/>
      <c r="E69" s="20">
        <f t="shared" si="1"/>
        <v>0</v>
      </c>
      <c r="F69" s="20"/>
      <c r="G69" s="20"/>
      <c r="H69" s="20">
        <f t="shared" si="2"/>
        <v>17707518.569999997</v>
      </c>
      <c r="I69" s="20">
        <v>0</v>
      </c>
      <c r="J69" s="25"/>
      <c r="K69" s="25"/>
      <c r="L69" s="25"/>
      <c r="M69" s="25"/>
      <c r="N69" s="25"/>
      <c r="O69" s="20"/>
      <c r="P69" s="20">
        <v>9254086.589999998</v>
      </c>
      <c r="Q69" s="20"/>
      <c r="R69" s="20"/>
      <c r="S69" s="20">
        <v>8453431.9799999986</v>
      </c>
      <c r="T69" s="20"/>
      <c r="U69" s="20">
        <f t="shared" si="3"/>
        <v>0</v>
      </c>
      <c r="V69" s="20"/>
      <c r="W69" s="20"/>
      <c r="X69" s="20"/>
      <c r="Y69" s="20"/>
      <c r="Z69" s="20"/>
      <c r="AA69" s="20"/>
      <c r="AB69" s="21">
        <f t="shared" si="4"/>
        <v>17707518.569999997</v>
      </c>
    </row>
    <row r="70" spans="1:28" ht="18.75" customHeight="1" x14ac:dyDescent="0.25">
      <c r="A70" s="16">
        <v>60</v>
      </c>
      <c r="B70" s="17" t="s">
        <v>69</v>
      </c>
      <c r="C70" s="19">
        <v>2138204</v>
      </c>
      <c r="D70" s="19"/>
      <c r="E70" s="20">
        <f t="shared" si="1"/>
        <v>0</v>
      </c>
      <c r="F70" s="20"/>
      <c r="G70" s="20"/>
      <c r="H70" s="20">
        <f t="shared" si="2"/>
        <v>0</v>
      </c>
      <c r="I70" s="20">
        <v>0</v>
      </c>
      <c r="J70" s="25"/>
      <c r="K70" s="25"/>
      <c r="L70" s="25"/>
      <c r="M70" s="25"/>
      <c r="N70" s="25"/>
      <c r="O70" s="20"/>
      <c r="P70" s="20"/>
      <c r="Q70" s="20"/>
      <c r="R70" s="20"/>
      <c r="S70" s="20"/>
      <c r="T70" s="20"/>
      <c r="U70" s="20">
        <f t="shared" si="3"/>
        <v>576733.91999999993</v>
      </c>
      <c r="V70" s="20"/>
      <c r="W70" s="20">
        <v>576733.91999999993</v>
      </c>
      <c r="X70" s="20"/>
      <c r="Y70" s="20"/>
      <c r="Z70" s="20"/>
      <c r="AA70" s="20"/>
      <c r="AB70" s="21">
        <f t="shared" si="4"/>
        <v>576733.91999999993</v>
      </c>
    </row>
    <row r="71" spans="1:28" ht="31.5" x14ac:dyDescent="0.25">
      <c r="A71" s="16">
        <v>61</v>
      </c>
      <c r="B71" s="17" t="s">
        <v>142</v>
      </c>
      <c r="C71" s="19">
        <v>2138237</v>
      </c>
      <c r="D71" s="19"/>
      <c r="E71" s="20"/>
      <c r="F71" s="20"/>
      <c r="G71" s="20"/>
      <c r="H71" s="20">
        <f t="shared" si="2"/>
        <v>0</v>
      </c>
      <c r="I71" s="20">
        <v>0</v>
      </c>
      <c r="J71" s="25"/>
      <c r="K71" s="25"/>
      <c r="L71" s="25"/>
      <c r="M71" s="25"/>
      <c r="N71" s="25"/>
      <c r="O71" s="20"/>
      <c r="P71" s="20"/>
      <c r="Q71" s="20"/>
      <c r="R71" s="20"/>
      <c r="S71" s="20"/>
      <c r="T71" s="20"/>
      <c r="U71" s="20">
        <f t="shared" si="3"/>
        <v>10497392.640000001</v>
      </c>
      <c r="V71" s="20"/>
      <c r="W71" s="20">
        <v>10497392.640000001</v>
      </c>
      <c r="X71" s="20"/>
      <c r="Y71" s="20"/>
      <c r="Z71" s="20"/>
      <c r="AA71" s="20"/>
      <c r="AB71" s="21">
        <f>E71+H71+U71+X71+Y71</f>
        <v>10497392.640000001</v>
      </c>
    </row>
    <row r="72" spans="1:28" ht="18.75" customHeight="1" x14ac:dyDescent="0.25">
      <c r="A72" s="16">
        <v>62</v>
      </c>
      <c r="B72" s="17" t="s">
        <v>70</v>
      </c>
      <c r="C72" s="19">
        <v>2338217</v>
      </c>
      <c r="D72" s="19"/>
      <c r="E72" s="20">
        <f t="shared" si="1"/>
        <v>0</v>
      </c>
      <c r="F72" s="20"/>
      <c r="G72" s="20"/>
      <c r="H72" s="20">
        <f t="shared" si="2"/>
        <v>510608</v>
      </c>
      <c r="I72" s="20">
        <v>0</v>
      </c>
      <c r="J72" s="25"/>
      <c r="K72" s="25"/>
      <c r="L72" s="25"/>
      <c r="M72" s="25"/>
      <c r="N72" s="25"/>
      <c r="O72" s="20"/>
      <c r="P72" s="20">
        <v>510608</v>
      </c>
      <c r="Q72" s="20"/>
      <c r="R72" s="20"/>
      <c r="S72" s="20"/>
      <c r="T72" s="20"/>
      <c r="U72" s="20">
        <f t="shared" si="3"/>
        <v>0</v>
      </c>
      <c r="V72" s="20"/>
      <c r="W72" s="20"/>
      <c r="X72" s="20"/>
      <c r="Y72" s="20"/>
      <c r="Z72" s="20"/>
      <c r="AA72" s="20"/>
      <c r="AB72" s="21">
        <f t="shared" si="4"/>
        <v>510608</v>
      </c>
    </row>
    <row r="73" spans="1:28" ht="18.75" customHeight="1" x14ac:dyDescent="0.25">
      <c r="A73" s="16">
        <v>63</v>
      </c>
      <c r="B73" s="17" t="s">
        <v>105</v>
      </c>
      <c r="C73" s="26">
        <v>2301194</v>
      </c>
      <c r="D73" s="26"/>
      <c r="E73" s="20">
        <f t="shared" si="1"/>
        <v>0</v>
      </c>
      <c r="F73" s="20"/>
      <c r="G73" s="20"/>
      <c r="H73" s="20">
        <f t="shared" si="2"/>
        <v>2403840.5</v>
      </c>
      <c r="I73" s="20">
        <v>0</v>
      </c>
      <c r="J73" s="25"/>
      <c r="K73" s="25"/>
      <c r="L73" s="25"/>
      <c r="M73" s="25"/>
      <c r="N73" s="25"/>
      <c r="O73" s="20"/>
      <c r="P73" s="20">
        <v>1462171.7</v>
      </c>
      <c r="Q73" s="20"/>
      <c r="R73" s="20"/>
      <c r="S73" s="20">
        <v>941668.8</v>
      </c>
      <c r="T73" s="20"/>
      <c r="U73" s="20">
        <f t="shared" si="3"/>
        <v>0</v>
      </c>
      <c r="V73" s="20"/>
      <c r="W73" s="20"/>
      <c r="X73" s="20"/>
      <c r="Y73" s="20"/>
      <c r="Z73" s="20"/>
      <c r="AA73" s="20"/>
      <c r="AB73" s="21">
        <f t="shared" si="4"/>
        <v>2403840.5</v>
      </c>
    </row>
    <row r="74" spans="1:28" ht="18.75" customHeight="1" x14ac:dyDescent="0.25">
      <c r="A74" s="16">
        <v>64</v>
      </c>
      <c r="B74" s="17" t="s">
        <v>139</v>
      </c>
      <c r="C74" s="26">
        <v>2307109</v>
      </c>
      <c r="D74" s="26"/>
      <c r="E74" s="20">
        <f t="shared" si="1"/>
        <v>0</v>
      </c>
      <c r="F74" s="20"/>
      <c r="G74" s="20"/>
      <c r="H74" s="20">
        <f t="shared" si="2"/>
        <v>86912</v>
      </c>
      <c r="I74" s="20">
        <v>0</v>
      </c>
      <c r="J74" s="25"/>
      <c r="K74" s="25"/>
      <c r="L74" s="25"/>
      <c r="M74" s="25"/>
      <c r="N74" s="25"/>
      <c r="O74" s="20"/>
      <c r="P74" s="20">
        <v>86912</v>
      </c>
      <c r="Q74" s="20"/>
      <c r="R74" s="20"/>
      <c r="S74" s="20"/>
      <c r="T74" s="20"/>
      <c r="U74" s="20">
        <f t="shared" ref="U74:U119" si="5">SUM(V74:W74)</f>
        <v>0</v>
      </c>
      <c r="V74" s="20"/>
      <c r="W74" s="20"/>
      <c r="X74" s="20"/>
      <c r="Y74" s="20"/>
      <c r="Z74" s="20"/>
      <c r="AA74" s="20"/>
      <c r="AB74" s="21">
        <f t="shared" si="4"/>
        <v>86912</v>
      </c>
    </row>
    <row r="75" spans="1:28" ht="18.75" customHeight="1" x14ac:dyDescent="0.25">
      <c r="A75" s="16">
        <v>65</v>
      </c>
      <c r="B75" s="17" t="s">
        <v>110</v>
      </c>
      <c r="C75" s="26">
        <v>2138208</v>
      </c>
      <c r="D75" s="26"/>
      <c r="E75" s="20">
        <f t="shared" si="1"/>
        <v>0</v>
      </c>
      <c r="F75" s="20"/>
      <c r="G75" s="20"/>
      <c r="H75" s="20">
        <f t="shared" si="2"/>
        <v>0</v>
      </c>
      <c r="I75" s="20">
        <v>0</v>
      </c>
      <c r="J75" s="25"/>
      <c r="K75" s="25"/>
      <c r="L75" s="25"/>
      <c r="M75" s="25"/>
      <c r="N75" s="25"/>
      <c r="O75" s="20"/>
      <c r="P75" s="20"/>
      <c r="Q75" s="20"/>
      <c r="R75" s="20"/>
      <c r="S75" s="20"/>
      <c r="T75" s="20"/>
      <c r="U75" s="20"/>
      <c r="V75" s="20"/>
      <c r="W75" s="20"/>
      <c r="X75" s="20"/>
      <c r="Y75" s="20"/>
      <c r="Z75" s="20"/>
      <c r="AA75" s="20"/>
      <c r="AB75" s="21">
        <f t="shared" ref="AB75:AB106" si="6">E75+H75+U75+X75+Y75</f>
        <v>0</v>
      </c>
    </row>
    <row r="76" spans="1:28" ht="18.75" customHeight="1" x14ac:dyDescent="0.25">
      <c r="A76" s="16">
        <v>66</v>
      </c>
      <c r="B76" s="17" t="s">
        <v>116</v>
      </c>
      <c r="C76" s="26">
        <v>2138235</v>
      </c>
      <c r="D76" s="26"/>
      <c r="E76" s="20">
        <f t="shared" ref="E76:E119" si="7">SUM(F76:G76)</f>
        <v>0</v>
      </c>
      <c r="F76" s="20"/>
      <c r="G76" s="20"/>
      <c r="H76" s="20">
        <f t="shared" ref="H76:H120" si="8">I76+O76+P76+Q76+R76+S76+T76</f>
        <v>765268</v>
      </c>
      <c r="I76" s="20">
        <v>0</v>
      </c>
      <c r="J76" s="25"/>
      <c r="K76" s="25"/>
      <c r="L76" s="25"/>
      <c r="M76" s="25"/>
      <c r="N76" s="25"/>
      <c r="O76" s="20"/>
      <c r="P76" s="20">
        <v>510608</v>
      </c>
      <c r="Q76" s="20"/>
      <c r="R76" s="20"/>
      <c r="S76" s="20">
        <v>254660</v>
      </c>
      <c r="T76" s="20"/>
      <c r="U76" s="20"/>
      <c r="V76" s="20"/>
      <c r="W76" s="20"/>
      <c r="X76" s="20"/>
      <c r="Y76" s="20"/>
      <c r="Z76" s="20"/>
      <c r="AA76" s="20"/>
      <c r="AB76" s="21">
        <f t="shared" si="6"/>
        <v>765268</v>
      </c>
    </row>
    <row r="77" spans="1:28" ht="18.75" customHeight="1" x14ac:dyDescent="0.25">
      <c r="A77" s="16">
        <v>67</v>
      </c>
      <c r="B77" s="17" t="s">
        <v>109</v>
      </c>
      <c r="C77" s="26">
        <v>2138230</v>
      </c>
      <c r="D77" s="26"/>
      <c r="E77" s="20">
        <f t="shared" si="7"/>
        <v>0</v>
      </c>
      <c r="F77" s="20"/>
      <c r="G77" s="20"/>
      <c r="H77" s="20">
        <f t="shared" si="8"/>
        <v>0</v>
      </c>
      <c r="I77" s="20">
        <v>0</v>
      </c>
      <c r="J77" s="25"/>
      <c r="K77" s="25"/>
      <c r="L77" s="25"/>
      <c r="M77" s="25"/>
      <c r="N77" s="25"/>
      <c r="O77" s="20"/>
      <c r="P77" s="20"/>
      <c r="Q77" s="20"/>
      <c r="R77" s="20"/>
      <c r="S77" s="20"/>
      <c r="T77" s="20"/>
      <c r="U77" s="20"/>
      <c r="V77" s="20"/>
      <c r="W77" s="20"/>
      <c r="X77" s="20">
        <v>33288.200000000004</v>
      </c>
      <c r="Y77" s="20"/>
      <c r="Z77" s="20"/>
      <c r="AA77" s="20"/>
      <c r="AB77" s="21">
        <f t="shared" si="6"/>
        <v>33288.200000000004</v>
      </c>
    </row>
    <row r="78" spans="1:28" ht="18.75" customHeight="1" x14ac:dyDescent="0.25">
      <c r="A78" s="16">
        <v>68</v>
      </c>
      <c r="B78" s="17" t="s">
        <v>108</v>
      </c>
      <c r="C78" s="26">
        <v>2138231</v>
      </c>
      <c r="D78" s="26"/>
      <c r="E78" s="20">
        <f t="shared" si="7"/>
        <v>0</v>
      </c>
      <c r="F78" s="20"/>
      <c r="G78" s="20"/>
      <c r="H78" s="20">
        <f t="shared" si="8"/>
        <v>0</v>
      </c>
      <c r="I78" s="20">
        <v>0</v>
      </c>
      <c r="J78" s="25"/>
      <c r="K78" s="25"/>
      <c r="L78" s="25"/>
      <c r="M78" s="25"/>
      <c r="N78" s="25"/>
      <c r="O78" s="20"/>
      <c r="P78" s="20"/>
      <c r="Q78" s="20"/>
      <c r="R78" s="20"/>
      <c r="S78" s="20"/>
      <c r="T78" s="20"/>
      <c r="U78" s="20"/>
      <c r="V78" s="20"/>
      <c r="W78" s="20"/>
      <c r="X78" s="20">
        <v>11555207.970000001</v>
      </c>
      <c r="Y78" s="20"/>
      <c r="Z78" s="20"/>
      <c r="AA78" s="20"/>
      <c r="AB78" s="21">
        <f t="shared" si="6"/>
        <v>11555207.970000001</v>
      </c>
    </row>
    <row r="79" spans="1:28" ht="31.5" x14ac:dyDescent="0.25">
      <c r="A79" s="16">
        <v>69</v>
      </c>
      <c r="B79" s="17" t="s">
        <v>157</v>
      </c>
      <c r="C79" s="26">
        <v>3141002</v>
      </c>
      <c r="D79" s="26">
        <v>1</v>
      </c>
      <c r="E79" s="20">
        <f t="shared" si="7"/>
        <v>1208226507.2612898</v>
      </c>
      <c r="F79" s="20">
        <v>1133805395.0854399</v>
      </c>
      <c r="G79" s="20">
        <v>74421112.175849989</v>
      </c>
      <c r="H79" s="20">
        <f t="shared" si="8"/>
        <v>257442588.6368095</v>
      </c>
      <c r="I79" s="20">
        <v>210891597.20999998</v>
      </c>
      <c r="J79" s="25">
        <v>54572892.165359996</v>
      </c>
      <c r="K79" s="25">
        <v>59780884.750879988</v>
      </c>
      <c r="L79" s="25">
        <v>35414206.079999998</v>
      </c>
      <c r="M79" s="25">
        <v>51527669.849999994</v>
      </c>
      <c r="N79" s="25">
        <v>123949721.28</v>
      </c>
      <c r="O79" s="20">
        <v>0</v>
      </c>
      <c r="P79" s="20">
        <v>2516622.9500000002</v>
      </c>
      <c r="Q79" s="20">
        <v>29879386.319999997</v>
      </c>
      <c r="R79" s="20"/>
      <c r="S79" s="20">
        <v>12910445.464809522</v>
      </c>
      <c r="T79" s="20">
        <v>1244536.6920000003</v>
      </c>
      <c r="U79" s="20">
        <f t="shared" si="5"/>
        <v>38948808.0839184</v>
      </c>
      <c r="V79" s="20">
        <v>4450457.0880000005</v>
      </c>
      <c r="W79" s="20">
        <v>34498350.995918401</v>
      </c>
      <c r="X79" s="20"/>
      <c r="Y79" s="20"/>
      <c r="Z79" s="20"/>
      <c r="AA79" s="20"/>
      <c r="AB79" s="21">
        <f t="shared" si="6"/>
        <v>1504617903.9820178</v>
      </c>
    </row>
    <row r="80" spans="1:28" ht="31.5" x14ac:dyDescent="0.25">
      <c r="A80" s="16">
        <v>70</v>
      </c>
      <c r="B80" s="17" t="s">
        <v>71</v>
      </c>
      <c r="C80" s="26">
        <v>3141003</v>
      </c>
      <c r="D80" s="26"/>
      <c r="E80" s="20">
        <f t="shared" si="7"/>
        <v>68721802.049600005</v>
      </c>
      <c r="F80" s="20">
        <v>68721802.049600005</v>
      </c>
      <c r="G80" s="20"/>
      <c r="H80" s="20">
        <f t="shared" si="8"/>
        <v>112058524.73200001</v>
      </c>
      <c r="I80" s="20">
        <v>92770769.159999996</v>
      </c>
      <c r="J80" s="25">
        <v>24465248.816400003</v>
      </c>
      <c r="K80" s="25">
        <v>18314622.788199998</v>
      </c>
      <c r="L80" s="25">
        <v>15519994.84</v>
      </c>
      <c r="M80" s="25">
        <v>22930792.379999999</v>
      </c>
      <c r="N80" s="25">
        <v>54319981.939999998</v>
      </c>
      <c r="O80" s="20">
        <v>3694496.4</v>
      </c>
      <c r="P80" s="20">
        <v>317908</v>
      </c>
      <c r="Q80" s="20">
        <v>11732447.999999998</v>
      </c>
      <c r="R80" s="20"/>
      <c r="S80" s="20">
        <v>2919444</v>
      </c>
      <c r="T80" s="20">
        <v>623459.17200000002</v>
      </c>
      <c r="U80" s="20">
        <f t="shared" si="5"/>
        <v>38613738.794342399</v>
      </c>
      <c r="V80" s="20">
        <v>4209891.84</v>
      </c>
      <c r="W80" s="20">
        <v>34403846.954342395</v>
      </c>
      <c r="X80" s="20">
        <v>34056980.600000001</v>
      </c>
      <c r="Y80" s="20"/>
      <c r="Z80" s="20"/>
      <c r="AA80" s="20"/>
      <c r="AB80" s="21">
        <f t="shared" si="6"/>
        <v>253451046.17594239</v>
      </c>
    </row>
    <row r="81" spans="1:28" ht="31.5" x14ac:dyDescent="0.25">
      <c r="A81" s="16">
        <v>71</v>
      </c>
      <c r="B81" s="17" t="s">
        <v>155</v>
      </c>
      <c r="C81" s="26">
        <v>3141004</v>
      </c>
      <c r="D81" s="26">
        <v>1</v>
      </c>
      <c r="E81" s="20">
        <f t="shared" si="7"/>
        <v>280364965.23167998</v>
      </c>
      <c r="F81" s="20">
        <v>280364965.23167998</v>
      </c>
      <c r="G81" s="20"/>
      <c r="H81" s="20">
        <f t="shared" si="8"/>
        <v>109623645.23</v>
      </c>
      <c r="I81" s="20">
        <v>92184000.030000001</v>
      </c>
      <c r="J81" s="25">
        <v>29358554.090399999</v>
      </c>
      <c r="K81" s="25">
        <v>3889771.2000000007</v>
      </c>
      <c r="L81" s="25">
        <v>15480100.76</v>
      </c>
      <c r="M81" s="25">
        <v>22523546.609999999</v>
      </c>
      <c r="N81" s="25">
        <v>54180352.659999996</v>
      </c>
      <c r="O81" s="20">
        <v>1697976</v>
      </c>
      <c r="P81" s="20">
        <v>421397.2</v>
      </c>
      <c r="Q81" s="20">
        <v>9318271.1999999993</v>
      </c>
      <c r="R81" s="20"/>
      <c r="S81" s="20">
        <v>4799810.8600000003</v>
      </c>
      <c r="T81" s="20">
        <v>1202189.94</v>
      </c>
      <c r="U81" s="20">
        <f t="shared" si="5"/>
        <v>65432215.560019195</v>
      </c>
      <c r="V81" s="20">
        <v>53915410.483199999</v>
      </c>
      <c r="W81" s="20">
        <v>11516805.076819198</v>
      </c>
      <c r="X81" s="20"/>
      <c r="Y81" s="20"/>
      <c r="Z81" s="20"/>
      <c r="AA81" s="20"/>
      <c r="AB81" s="21">
        <f t="shared" si="6"/>
        <v>455420826.02169919</v>
      </c>
    </row>
    <row r="82" spans="1:28" ht="31.5" x14ac:dyDescent="0.25">
      <c r="A82" s="16">
        <v>72</v>
      </c>
      <c r="B82" s="17" t="s">
        <v>72</v>
      </c>
      <c r="C82" s="26">
        <v>3141007</v>
      </c>
      <c r="D82" s="26">
        <v>1</v>
      </c>
      <c r="E82" s="20">
        <f t="shared" si="7"/>
        <v>905397037.79732025</v>
      </c>
      <c r="F82" s="20">
        <v>899536457.4042002</v>
      </c>
      <c r="G82" s="20">
        <v>5860580.3931199992</v>
      </c>
      <c r="H82" s="20">
        <f t="shared" si="8"/>
        <v>264071455.63999999</v>
      </c>
      <c r="I82" s="20">
        <v>169258366.87</v>
      </c>
      <c r="J82" s="25">
        <v>69077934.950399995</v>
      </c>
      <c r="K82" s="25">
        <v>8531564.8320000004</v>
      </c>
      <c r="L82" s="25">
        <v>28362174.5</v>
      </c>
      <c r="M82" s="25">
        <v>41628581.620000005</v>
      </c>
      <c r="N82" s="25">
        <v>99267610.75</v>
      </c>
      <c r="O82" s="20">
        <v>0</v>
      </c>
      <c r="P82" s="20">
        <v>17374530.400000002</v>
      </c>
      <c r="Q82" s="20">
        <v>41289191.999999993</v>
      </c>
      <c r="R82" s="20"/>
      <c r="S82" s="20">
        <v>33475124.73</v>
      </c>
      <c r="T82" s="20">
        <v>2674241.64</v>
      </c>
      <c r="U82" s="20">
        <f t="shared" si="5"/>
        <v>41582705.471999995</v>
      </c>
      <c r="V82" s="20">
        <v>7743877.3439999996</v>
      </c>
      <c r="W82" s="20">
        <v>33838828.127999999</v>
      </c>
      <c r="X82" s="20"/>
      <c r="Y82" s="20"/>
      <c r="Z82" s="20"/>
      <c r="AA82" s="20"/>
      <c r="AB82" s="21">
        <f t="shared" si="6"/>
        <v>1211051198.9093201</v>
      </c>
    </row>
    <row r="83" spans="1:28" x14ac:dyDescent="0.25">
      <c r="A83" s="16">
        <v>73</v>
      </c>
      <c r="B83" s="17" t="s">
        <v>73</v>
      </c>
      <c r="C83" s="26">
        <v>3148002</v>
      </c>
      <c r="D83" s="26"/>
      <c r="E83" s="20">
        <f t="shared" si="7"/>
        <v>238262646.03120002</v>
      </c>
      <c r="F83" s="20">
        <v>238262646.03120002</v>
      </c>
      <c r="G83" s="20"/>
      <c r="H83" s="20">
        <f t="shared" si="8"/>
        <v>100442346.42</v>
      </c>
      <c r="I83" s="20">
        <v>0</v>
      </c>
      <c r="J83" s="25"/>
      <c r="K83" s="25"/>
      <c r="L83" s="25"/>
      <c r="M83" s="25"/>
      <c r="N83" s="25"/>
      <c r="O83" s="20"/>
      <c r="P83" s="20">
        <f>91859605-64302.84</f>
        <v>91795302.159999996</v>
      </c>
      <c r="Q83" s="20">
        <v>676871.99999999988</v>
      </c>
      <c r="R83" s="20"/>
      <c r="S83" s="20">
        <f>7905344+64828.26</f>
        <v>7970172.2599999998</v>
      </c>
      <c r="T83" s="20"/>
      <c r="U83" s="20">
        <f t="shared" si="5"/>
        <v>8086500.5759999985</v>
      </c>
      <c r="V83" s="20"/>
      <c r="W83" s="20">
        <v>8086500.5759999985</v>
      </c>
      <c r="X83" s="20"/>
      <c r="Y83" s="20"/>
      <c r="Z83" s="20"/>
      <c r="AA83" s="20"/>
      <c r="AB83" s="21">
        <f t="shared" si="6"/>
        <v>346791493.02719998</v>
      </c>
    </row>
    <row r="84" spans="1:28" ht="31.5" x14ac:dyDescent="0.25">
      <c r="A84" s="16">
        <v>74</v>
      </c>
      <c r="B84" s="17" t="s">
        <v>74</v>
      </c>
      <c r="C84" s="26">
        <v>3151001</v>
      </c>
      <c r="D84" s="26"/>
      <c r="E84" s="20">
        <f t="shared" si="7"/>
        <v>518107509.1481756</v>
      </c>
      <c r="F84" s="20">
        <v>511323351.43371558</v>
      </c>
      <c r="G84" s="20">
        <v>6784157.7144600004</v>
      </c>
      <c r="H84" s="20">
        <f t="shared" si="8"/>
        <v>63277460.980000004</v>
      </c>
      <c r="I84" s="20">
        <v>0</v>
      </c>
      <c r="J84" s="25"/>
      <c r="K84" s="25"/>
      <c r="L84" s="25"/>
      <c r="M84" s="25"/>
      <c r="N84" s="25"/>
      <c r="O84" s="20"/>
      <c r="P84" s="20">
        <f>18270482.5+3476107.5</f>
        <v>21746590</v>
      </c>
      <c r="Q84" s="20"/>
      <c r="R84" s="20"/>
      <c r="S84" s="20">
        <f>45147070.92-3616199.94</f>
        <v>41530870.980000004</v>
      </c>
      <c r="T84" s="20"/>
      <c r="U84" s="20">
        <f t="shared" si="5"/>
        <v>100076425.89138718</v>
      </c>
      <c r="V84" s="20">
        <v>85298611.059825584</v>
      </c>
      <c r="W84" s="20">
        <v>14777814.831561599</v>
      </c>
      <c r="X84" s="20"/>
      <c r="Y84" s="20"/>
      <c r="Z84" s="20"/>
      <c r="AA84" s="20"/>
      <c r="AB84" s="21">
        <f t="shared" si="6"/>
        <v>681461396.01956284</v>
      </c>
    </row>
    <row r="85" spans="1:28" ht="31.5" x14ac:dyDescent="0.25">
      <c r="A85" s="16">
        <v>75</v>
      </c>
      <c r="B85" s="17" t="s">
        <v>75</v>
      </c>
      <c r="C85" s="26">
        <v>3241001</v>
      </c>
      <c r="D85" s="26"/>
      <c r="E85" s="20">
        <f t="shared" si="7"/>
        <v>148022556.61759996</v>
      </c>
      <c r="F85" s="20">
        <v>148022556.61759996</v>
      </c>
      <c r="G85" s="20"/>
      <c r="H85" s="20">
        <f t="shared" si="8"/>
        <v>368990889.46000004</v>
      </c>
      <c r="I85" s="20">
        <v>292424181.67000002</v>
      </c>
      <c r="J85" s="25">
        <v>4921853.3280000007</v>
      </c>
      <c r="K85" s="25">
        <v>132287828.23199999</v>
      </c>
      <c r="L85" s="25">
        <v>48749551</v>
      </c>
      <c r="M85" s="25">
        <v>73051202.170000002</v>
      </c>
      <c r="N85" s="25">
        <v>170623428.5</v>
      </c>
      <c r="O85" s="20">
        <v>0</v>
      </c>
      <c r="P85" s="20">
        <v>653442.0000000149</v>
      </c>
      <c r="Q85" s="20">
        <v>20080535.999999996</v>
      </c>
      <c r="R85" s="20"/>
      <c r="S85" s="20">
        <v>55832729.789999999</v>
      </c>
      <c r="T85" s="20"/>
      <c r="U85" s="20">
        <f t="shared" si="5"/>
        <v>39511361.231999993</v>
      </c>
      <c r="V85" s="20">
        <v>18433767.743999999</v>
      </c>
      <c r="W85" s="20">
        <v>21077593.487999998</v>
      </c>
      <c r="X85" s="20"/>
      <c r="Y85" s="20"/>
      <c r="Z85" s="20"/>
      <c r="AA85" s="20"/>
      <c r="AB85" s="21">
        <f t="shared" si="6"/>
        <v>556524807.3096</v>
      </c>
    </row>
    <row r="86" spans="1:28" ht="47.25" x14ac:dyDescent="0.25">
      <c r="A86" s="16">
        <v>76</v>
      </c>
      <c r="B86" s="17" t="s">
        <v>76</v>
      </c>
      <c r="C86" s="26">
        <v>306001</v>
      </c>
      <c r="D86" s="26"/>
      <c r="E86" s="20">
        <f t="shared" si="7"/>
        <v>0</v>
      </c>
      <c r="F86" s="20"/>
      <c r="G86" s="20"/>
      <c r="H86" s="20">
        <f t="shared" si="8"/>
        <v>309849690.82000005</v>
      </c>
      <c r="I86" s="20">
        <v>0</v>
      </c>
      <c r="J86" s="25"/>
      <c r="K86" s="25"/>
      <c r="L86" s="25"/>
      <c r="M86" s="25"/>
      <c r="N86" s="25"/>
      <c r="O86" s="20"/>
      <c r="P86" s="20">
        <v>145265478</v>
      </c>
      <c r="Q86" s="20"/>
      <c r="R86" s="20"/>
      <c r="S86" s="20">
        <v>164584212.82000002</v>
      </c>
      <c r="T86" s="20"/>
      <c r="U86" s="20">
        <f t="shared" si="5"/>
        <v>0</v>
      </c>
      <c r="V86" s="20"/>
      <c r="W86" s="20"/>
      <c r="X86" s="20"/>
      <c r="Y86" s="20"/>
      <c r="Z86" s="20"/>
      <c r="AA86" s="20"/>
      <c r="AB86" s="21">
        <f t="shared" si="6"/>
        <v>309849690.82000005</v>
      </c>
    </row>
    <row r="87" spans="1:28" ht="31.5" x14ac:dyDescent="0.25">
      <c r="A87" s="16">
        <v>77</v>
      </c>
      <c r="B87" s="17" t="s">
        <v>77</v>
      </c>
      <c r="C87" s="26">
        <v>3101009</v>
      </c>
      <c r="D87" s="26"/>
      <c r="E87" s="20">
        <f t="shared" si="7"/>
        <v>0</v>
      </c>
      <c r="F87" s="20"/>
      <c r="G87" s="20"/>
      <c r="H87" s="20">
        <f t="shared" si="8"/>
        <v>82734195.861999989</v>
      </c>
      <c r="I87" s="20">
        <v>74765384.129999995</v>
      </c>
      <c r="J87" s="25">
        <v>16836883.1712</v>
      </c>
      <c r="K87" s="25">
        <v>2400132.8960000002</v>
      </c>
      <c r="L87" s="25">
        <v>12493693.299999999</v>
      </c>
      <c r="M87" s="25">
        <v>18543764.279999997</v>
      </c>
      <c r="N87" s="25">
        <v>43727926.549999997</v>
      </c>
      <c r="O87" s="20">
        <v>0</v>
      </c>
      <c r="P87" s="20">
        <v>219830</v>
      </c>
      <c r="Q87" s="20">
        <v>6768719.9999999991</v>
      </c>
      <c r="R87" s="20"/>
      <c r="S87" s="20">
        <v>458035.99999999994</v>
      </c>
      <c r="T87" s="20">
        <v>522225.73200000002</v>
      </c>
      <c r="U87" s="20">
        <f t="shared" si="5"/>
        <v>20213419.874428801</v>
      </c>
      <c r="V87" s="20"/>
      <c r="W87" s="20">
        <v>20213419.874428801</v>
      </c>
      <c r="X87" s="20"/>
      <c r="Y87" s="20"/>
      <c r="Z87" s="20"/>
      <c r="AA87" s="20"/>
      <c r="AB87" s="21">
        <f t="shared" si="6"/>
        <v>102947615.7364288</v>
      </c>
    </row>
    <row r="88" spans="1:28" ht="31.5" x14ac:dyDescent="0.25">
      <c r="A88" s="16">
        <v>78</v>
      </c>
      <c r="B88" s="22" t="s">
        <v>78</v>
      </c>
      <c r="C88" s="26">
        <v>3107001</v>
      </c>
      <c r="D88" s="26"/>
      <c r="E88" s="20">
        <f t="shared" si="7"/>
        <v>0</v>
      </c>
      <c r="F88" s="20"/>
      <c r="G88" s="20"/>
      <c r="H88" s="20">
        <f t="shared" si="8"/>
        <v>75261297.299999997</v>
      </c>
      <c r="I88" s="20">
        <v>0</v>
      </c>
      <c r="J88" s="25"/>
      <c r="K88" s="25"/>
      <c r="L88" s="25"/>
      <c r="M88" s="25"/>
      <c r="N88" s="25"/>
      <c r="O88" s="20"/>
      <c r="P88" s="20">
        <v>75261297.299999997</v>
      </c>
      <c r="Q88" s="20"/>
      <c r="R88" s="20"/>
      <c r="S88" s="20"/>
      <c r="T88" s="20"/>
      <c r="U88" s="20">
        <f t="shared" si="5"/>
        <v>0</v>
      </c>
      <c r="V88" s="20"/>
      <c r="W88" s="20"/>
      <c r="X88" s="20"/>
      <c r="Y88" s="20"/>
      <c r="Z88" s="20"/>
      <c r="AA88" s="20"/>
      <c r="AB88" s="21">
        <f t="shared" si="6"/>
        <v>75261297.299999997</v>
      </c>
    </row>
    <row r="89" spans="1:28" ht="31.5" x14ac:dyDescent="0.25">
      <c r="A89" s="16">
        <v>79</v>
      </c>
      <c r="B89" s="17" t="s">
        <v>79</v>
      </c>
      <c r="C89" s="26">
        <v>3107002</v>
      </c>
      <c r="D89" s="26"/>
      <c r="E89" s="20">
        <f t="shared" si="7"/>
        <v>0</v>
      </c>
      <c r="F89" s="20"/>
      <c r="G89" s="20"/>
      <c r="H89" s="20">
        <f t="shared" si="8"/>
        <v>51192387.899999999</v>
      </c>
      <c r="I89" s="20">
        <v>0</v>
      </c>
      <c r="J89" s="25"/>
      <c r="K89" s="25"/>
      <c r="L89" s="25"/>
      <c r="M89" s="25"/>
      <c r="N89" s="25"/>
      <c r="O89" s="20"/>
      <c r="P89" s="20">
        <f>56667927.9-5475540</f>
        <v>51192387.899999999</v>
      </c>
      <c r="Q89" s="20"/>
      <c r="R89" s="20"/>
      <c r="S89" s="20"/>
      <c r="T89" s="20"/>
      <c r="U89" s="20">
        <f t="shared" si="5"/>
        <v>0</v>
      </c>
      <c r="V89" s="20"/>
      <c r="W89" s="20"/>
      <c r="X89" s="20"/>
      <c r="Y89" s="20"/>
      <c r="Z89" s="20"/>
      <c r="AA89" s="20"/>
      <c r="AB89" s="21">
        <f t="shared" si="6"/>
        <v>51192387.899999999</v>
      </c>
    </row>
    <row r="90" spans="1:28" ht="31.5" x14ac:dyDescent="0.25">
      <c r="A90" s="16">
        <v>80</v>
      </c>
      <c r="B90" s="17" t="s">
        <v>117</v>
      </c>
      <c r="C90" s="26">
        <v>3107003</v>
      </c>
      <c r="D90" s="26"/>
      <c r="E90" s="20"/>
      <c r="F90" s="20"/>
      <c r="G90" s="20"/>
      <c r="H90" s="20">
        <f t="shared" si="8"/>
        <v>6718226.8399999999</v>
      </c>
      <c r="I90" s="20">
        <v>0</v>
      </c>
      <c r="J90" s="25"/>
      <c r="K90" s="25"/>
      <c r="L90" s="25"/>
      <c r="M90" s="25"/>
      <c r="N90" s="25"/>
      <c r="O90" s="20"/>
      <c r="P90" s="20">
        <f>1242686.84+5475540</f>
        <v>6718226.8399999999</v>
      </c>
      <c r="Q90" s="20"/>
      <c r="R90" s="20"/>
      <c r="S90" s="20"/>
      <c r="T90" s="20"/>
      <c r="U90" s="20"/>
      <c r="V90" s="20"/>
      <c r="W90" s="20"/>
      <c r="X90" s="20"/>
      <c r="Y90" s="20"/>
      <c r="Z90" s="20"/>
      <c r="AA90" s="20"/>
      <c r="AB90" s="21">
        <f t="shared" si="6"/>
        <v>6718226.8399999999</v>
      </c>
    </row>
    <row r="91" spans="1:28" ht="31.5" x14ac:dyDescent="0.25">
      <c r="A91" s="16">
        <v>81</v>
      </c>
      <c r="B91" s="17" t="s">
        <v>80</v>
      </c>
      <c r="C91" s="26">
        <v>3207001</v>
      </c>
      <c r="D91" s="26"/>
      <c r="E91" s="20">
        <f t="shared" si="7"/>
        <v>0</v>
      </c>
      <c r="F91" s="20"/>
      <c r="G91" s="20"/>
      <c r="H91" s="20">
        <f t="shared" si="8"/>
        <v>60054679.759999998</v>
      </c>
      <c r="I91" s="20">
        <v>0</v>
      </c>
      <c r="J91" s="25"/>
      <c r="K91" s="25"/>
      <c r="L91" s="25"/>
      <c r="M91" s="25"/>
      <c r="N91" s="25"/>
      <c r="O91" s="20"/>
      <c r="P91" s="20">
        <v>60054679.759999998</v>
      </c>
      <c r="Q91" s="20"/>
      <c r="R91" s="20"/>
      <c r="S91" s="20"/>
      <c r="T91" s="20"/>
      <c r="U91" s="20">
        <f t="shared" si="5"/>
        <v>0</v>
      </c>
      <c r="V91" s="20"/>
      <c r="W91" s="20"/>
      <c r="X91" s="20"/>
      <c r="Y91" s="20"/>
      <c r="Z91" s="20"/>
      <c r="AA91" s="20"/>
      <c r="AB91" s="21">
        <f t="shared" si="6"/>
        <v>60054679.759999998</v>
      </c>
    </row>
    <row r="92" spans="1:28" ht="31.5" x14ac:dyDescent="0.25">
      <c r="A92" s="16">
        <v>82</v>
      </c>
      <c r="B92" s="17" t="s">
        <v>113</v>
      </c>
      <c r="C92" s="26">
        <v>4346004</v>
      </c>
      <c r="D92" s="26"/>
      <c r="E92" s="20">
        <f t="shared" si="7"/>
        <v>54765576.226900004</v>
      </c>
      <c r="F92" s="20">
        <v>53026625.023680001</v>
      </c>
      <c r="G92" s="20">
        <v>1738951.2032199998</v>
      </c>
      <c r="H92" s="20">
        <f t="shared" si="8"/>
        <v>56027447.140000001</v>
      </c>
      <c r="I92" s="20">
        <v>51635952.810000002</v>
      </c>
      <c r="J92" s="25">
        <v>19224674.243999999</v>
      </c>
      <c r="K92" s="25">
        <v>9315451.3453599997</v>
      </c>
      <c r="L92" s="25">
        <v>8671024.8200000003</v>
      </c>
      <c r="M92" s="25">
        <v>12616341.120000001</v>
      </c>
      <c r="N92" s="25">
        <v>30348586.870000001</v>
      </c>
      <c r="O92" s="20">
        <v>0</v>
      </c>
      <c r="P92" s="20">
        <v>338200</v>
      </c>
      <c r="Q92" s="20">
        <v>1726023.5999999999</v>
      </c>
      <c r="R92" s="20"/>
      <c r="S92" s="20">
        <v>1820324.43</v>
      </c>
      <c r="T92" s="20">
        <v>506946.30000000005</v>
      </c>
      <c r="U92" s="20">
        <f t="shared" si="5"/>
        <v>29931920.927999999</v>
      </c>
      <c r="V92" s="20">
        <v>14271715.584000001</v>
      </c>
      <c r="W92" s="20">
        <v>15660205.343999999</v>
      </c>
      <c r="X92" s="20"/>
      <c r="Y92" s="20"/>
      <c r="Z92" s="20"/>
      <c r="AA92" s="20"/>
      <c r="AB92" s="21">
        <f t="shared" si="6"/>
        <v>140724944.2949</v>
      </c>
    </row>
    <row r="93" spans="1:28" ht="31.5" x14ac:dyDescent="0.25">
      <c r="A93" s="16">
        <v>83</v>
      </c>
      <c r="B93" s="17" t="s">
        <v>81</v>
      </c>
      <c r="C93" s="26">
        <v>3131001</v>
      </c>
      <c r="D93" s="26"/>
      <c r="E93" s="20">
        <f t="shared" si="7"/>
        <v>0</v>
      </c>
      <c r="F93" s="20"/>
      <c r="G93" s="20"/>
      <c r="H93" s="20">
        <f t="shared" si="8"/>
        <v>19580789.780000001</v>
      </c>
      <c r="I93" s="20">
        <v>17938299.969999999</v>
      </c>
      <c r="J93" s="25">
        <v>6367906.2599999998</v>
      </c>
      <c r="K93" s="25">
        <v>1792319.13509</v>
      </c>
      <c r="L93" s="25">
        <v>3009276.96</v>
      </c>
      <c r="M93" s="25">
        <v>4396553.6500000004</v>
      </c>
      <c r="N93" s="25">
        <v>10532469.359999999</v>
      </c>
      <c r="O93" s="20">
        <v>0</v>
      </c>
      <c r="P93" s="20">
        <v>171805.6</v>
      </c>
      <c r="Q93" s="20">
        <v>124093.19999999998</v>
      </c>
      <c r="R93" s="20"/>
      <c r="S93" s="20">
        <v>888536.07000000007</v>
      </c>
      <c r="T93" s="20">
        <v>458054.94</v>
      </c>
      <c r="U93" s="20">
        <f t="shared" si="5"/>
        <v>6382496.7359999996</v>
      </c>
      <c r="V93" s="20"/>
      <c r="W93" s="20">
        <v>6382496.7359999996</v>
      </c>
      <c r="X93" s="20"/>
      <c r="Y93" s="20"/>
      <c r="Z93" s="20"/>
      <c r="AA93" s="20"/>
      <c r="AB93" s="21">
        <f t="shared" si="6"/>
        <v>25963286.516000003</v>
      </c>
    </row>
    <row r="94" spans="1:28" ht="47.25" x14ac:dyDescent="0.25">
      <c r="A94" s="16">
        <v>84</v>
      </c>
      <c r="B94" s="17" t="s">
        <v>82</v>
      </c>
      <c r="C94" s="26">
        <v>3310001</v>
      </c>
      <c r="D94" s="26"/>
      <c r="E94" s="20">
        <f t="shared" si="7"/>
        <v>0</v>
      </c>
      <c r="F94" s="20"/>
      <c r="G94" s="20"/>
      <c r="H94" s="20">
        <f t="shared" si="8"/>
        <v>0</v>
      </c>
      <c r="I94" s="20">
        <v>0</v>
      </c>
      <c r="J94" s="25"/>
      <c r="K94" s="25"/>
      <c r="L94" s="25"/>
      <c r="M94" s="25"/>
      <c r="N94" s="25"/>
      <c r="O94" s="20"/>
      <c r="P94" s="20"/>
      <c r="Q94" s="20"/>
      <c r="R94" s="20"/>
      <c r="S94" s="20"/>
      <c r="T94" s="20"/>
      <c r="U94" s="20">
        <f t="shared" si="5"/>
        <v>0</v>
      </c>
      <c r="V94" s="20"/>
      <c r="W94" s="20"/>
      <c r="X94" s="20"/>
      <c r="Y94" s="20">
        <f t="shared" ref="Y94:Y119" si="9">SUM(Z94:AA94)</f>
        <v>407756097.96000004</v>
      </c>
      <c r="Z94" s="20">
        <v>407100507.96000004</v>
      </c>
      <c r="AA94" s="20">
        <v>655590</v>
      </c>
      <c r="AB94" s="21">
        <f t="shared" si="6"/>
        <v>407756097.96000004</v>
      </c>
    </row>
    <row r="95" spans="1:28" ht="31.5" x14ac:dyDescent="0.25">
      <c r="A95" s="16">
        <v>85</v>
      </c>
      <c r="B95" s="17" t="s">
        <v>83</v>
      </c>
      <c r="C95" s="26">
        <v>1343005</v>
      </c>
      <c r="D95" s="26"/>
      <c r="E95" s="20">
        <f t="shared" si="7"/>
        <v>20308166.330666665</v>
      </c>
      <c r="F95" s="20">
        <v>20308166.330666665</v>
      </c>
      <c r="G95" s="20"/>
      <c r="H95" s="20">
        <f t="shared" si="8"/>
        <v>57776257.280000001</v>
      </c>
      <c r="I95" s="20">
        <v>42353289</v>
      </c>
      <c r="J95" s="25">
        <v>10489397.43936</v>
      </c>
      <c r="K95" s="25">
        <v>12568850.624000002</v>
      </c>
      <c r="L95" s="27">
        <v>7058881.5</v>
      </c>
      <c r="M95" s="27">
        <v>10588322.25</v>
      </c>
      <c r="N95" s="27">
        <v>24706085.25</v>
      </c>
      <c r="O95" s="20">
        <v>12142088</v>
      </c>
      <c r="P95" s="20">
        <v>201790.28</v>
      </c>
      <c r="Q95" s="20">
        <v>2726290</v>
      </c>
      <c r="R95" s="20"/>
      <c r="S95" s="20">
        <v>76339.199999999997</v>
      </c>
      <c r="T95" s="20">
        <v>276460.79999999999</v>
      </c>
      <c r="U95" s="20">
        <f t="shared" si="5"/>
        <v>13997183.100095998</v>
      </c>
      <c r="V95" s="20">
        <v>303744</v>
      </c>
      <c r="W95" s="20">
        <v>13693439.100095998</v>
      </c>
      <c r="X95" s="20"/>
      <c r="Y95" s="20">
        <f t="shared" si="9"/>
        <v>8500558.0800000019</v>
      </c>
      <c r="Z95" s="20">
        <v>8392960.0800000019</v>
      </c>
      <c r="AA95" s="20">
        <v>107598</v>
      </c>
      <c r="AB95" s="21">
        <f t="shared" si="6"/>
        <v>100582164.79076266</v>
      </c>
    </row>
    <row r="96" spans="1:28" ht="31.5" x14ac:dyDescent="0.25">
      <c r="A96" s="16">
        <v>86</v>
      </c>
      <c r="B96" s="35" t="s">
        <v>84</v>
      </c>
      <c r="C96" s="26">
        <v>1340004</v>
      </c>
      <c r="D96" s="26"/>
      <c r="E96" s="20">
        <f t="shared" si="7"/>
        <v>60250193.597066671</v>
      </c>
      <c r="F96" s="20">
        <v>60250193.597066671</v>
      </c>
      <c r="G96" s="20"/>
      <c r="H96" s="20">
        <f t="shared" si="8"/>
        <v>213603090.72</v>
      </c>
      <c r="I96" s="20">
        <v>164285549.10000002</v>
      </c>
      <c r="J96" s="25">
        <v>46676402.164560005</v>
      </c>
      <c r="K96" s="25">
        <v>53755554.592000008</v>
      </c>
      <c r="L96" s="27">
        <v>27587833.600000001</v>
      </c>
      <c r="M96" s="27">
        <v>40140297.900000006</v>
      </c>
      <c r="N96" s="27">
        <v>96557417.600000009</v>
      </c>
      <c r="O96" s="20">
        <v>27408794</v>
      </c>
      <c r="P96" s="20">
        <v>443600.42</v>
      </c>
      <c r="Q96" s="20">
        <v>20490419.600000001</v>
      </c>
      <c r="R96" s="20"/>
      <c r="S96" s="20"/>
      <c r="T96" s="20">
        <v>974727.6</v>
      </c>
      <c r="U96" s="20">
        <f t="shared" si="5"/>
        <v>22280957.929823998</v>
      </c>
      <c r="V96" s="20">
        <v>10644328.800000001</v>
      </c>
      <c r="W96" s="20">
        <v>11636629.129823998</v>
      </c>
      <c r="X96" s="20"/>
      <c r="Y96" s="20">
        <f t="shared" si="9"/>
        <v>37001154.960000001</v>
      </c>
      <c r="Z96" s="20">
        <v>36732159.960000001</v>
      </c>
      <c r="AA96" s="20">
        <v>268995</v>
      </c>
      <c r="AB96" s="21">
        <f t="shared" si="6"/>
        <v>333135397.20689064</v>
      </c>
    </row>
    <row r="97" spans="1:28" x14ac:dyDescent="0.25">
      <c r="A97" s="16">
        <v>87</v>
      </c>
      <c r="B97" s="22" t="s">
        <v>85</v>
      </c>
      <c r="C97" s="26">
        <v>1343001</v>
      </c>
      <c r="D97" s="26"/>
      <c r="E97" s="20">
        <f t="shared" si="7"/>
        <v>101374090.23233332</v>
      </c>
      <c r="F97" s="20">
        <v>101374090.23233332</v>
      </c>
      <c r="G97" s="20"/>
      <c r="H97" s="20">
        <f t="shared" si="8"/>
        <v>99108471.390000001</v>
      </c>
      <c r="I97" s="20">
        <v>84492313.590000004</v>
      </c>
      <c r="J97" s="25">
        <v>16063368.966960002</v>
      </c>
      <c r="K97" s="25">
        <v>15561965.952000001</v>
      </c>
      <c r="L97" s="27">
        <v>14188465.76</v>
      </c>
      <c r="M97" s="27">
        <v>20644217.669999998</v>
      </c>
      <c r="N97" s="27">
        <v>49659630.159999996</v>
      </c>
      <c r="O97" s="20">
        <v>7640892</v>
      </c>
      <c r="P97" s="20">
        <v>225464</v>
      </c>
      <c r="Q97" s="20">
        <v>6262946.2000000002</v>
      </c>
      <c r="R97" s="20"/>
      <c r="S97" s="20"/>
      <c r="T97" s="20">
        <v>486855.6</v>
      </c>
      <c r="U97" s="20">
        <f t="shared" si="5"/>
        <v>18958551.59544</v>
      </c>
      <c r="V97" s="20"/>
      <c r="W97" s="20">
        <v>18958551.59544</v>
      </c>
      <c r="X97" s="20"/>
      <c r="Y97" s="20">
        <f t="shared" si="9"/>
        <v>14657750.039999999</v>
      </c>
      <c r="Z97" s="20">
        <v>14053760.039999999</v>
      </c>
      <c r="AA97" s="20">
        <v>603990</v>
      </c>
      <c r="AB97" s="21">
        <f t="shared" si="6"/>
        <v>234098863.25777331</v>
      </c>
    </row>
    <row r="98" spans="1:28" x14ac:dyDescent="0.25">
      <c r="A98" s="16">
        <v>88</v>
      </c>
      <c r="B98" s="22" t="s">
        <v>86</v>
      </c>
      <c r="C98" s="26">
        <v>1343002</v>
      </c>
      <c r="D98" s="26"/>
      <c r="E98" s="20">
        <f t="shared" si="7"/>
        <v>81168898.143199965</v>
      </c>
      <c r="F98" s="20">
        <v>81168898.143199965</v>
      </c>
      <c r="G98" s="20"/>
      <c r="H98" s="20">
        <f t="shared" si="8"/>
        <v>136862288.82000002</v>
      </c>
      <c r="I98" s="20">
        <v>111356706.84000002</v>
      </c>
      <c r="J98" s="25">
        <v>18590918.268720001</v>
      </c>
      <c r="K98" s="28">
        <v>12897463.682560001</v>
      </c>
      <c r="L98" s="28">
        <v>18699698.880000003</v>
      </c>
      <c r="M98" s="28">
        <v>27208061.880000003</v>
      </c>
      <c r="N98" s="28">
        <v>65448946.080000013</v>
      </c>
      <c r="O98" s="20">
        <v>20446461</v>
      </c>
      <c r="P98" s="20">
        <v>238428.18</v>
      </c>
      <c r="Q98" s="20">
        <v>3192579.6</v>
      </c>
      <c r="R98" s="20"/>
      <c r="S98" s="20">
        <v>954240</v>
      </c>
      <c r="T98" s="20">
        <v>673873.2</v>
      </c>
      <c r="U98" s="20">
        <f t="shared" si="5"/>
        <v>27403834.247951999</v>
      </c>
      <c r="V98" s="20">
        <v>10911053.999999998</v>
      </c>
      <c r="W98" s="20">
        <v>16492780.247952001</v>
      </c>
      <c r="X98" s="20">
        <v>5284840.68</v>
      </c>
      <c r="Y98" s="20">
        <f t="shared" si="9"/>
        <v>15713030.039999999</v>
      </c>
      <c r="Z98" s="20">
        <v>15175040.039999999</v>
      </c>
      <c r="AA98" s="20">
        <v>537990</v>
      </c>
      <c r="AB98" s="21">
        <f t="shared" si="6"/>
        <v>266432891.93115196</v>
      </c>
    </row>
    <row r="99" spans="1:28" ht="31.5" x14ac:dyDescent="0.25">
      <c r="A99" s="16">
        <v>89</v>
      </c>
      <c r="B99" s="17" t="s">
        <v>87</v>
      </c>
      <c r="C99" s="26">
        <v>1343303</v>
      </c>
      <c r="D99" s="26">
        <v>1</v>
      </c>
      <c r="E99" s="20">
        <f t="shared" si="7"/>
        <v>350525493.89760005</v>
      </c>
      <c r="F99" s="20">
        <v>350525493.89760005</v>
      </c>
      <c r="G99" s="20"/>
      <c r="H99" s="20">
        <f t="shared" si="8"/>
        <v>350534724.18000007</v>
      </c>
      <c r="I99" s="20">
        <v>287707496.46000004</v>
      </c>
      <c r="J99" s="25">
        <v>42216153.949200004</v>
      </c>
      <c r="K99" s="25">
        <v>35403095.8288</v>
      </c>
      <c r="L99" s="27">
        <v>48313601.420000002</v>
      </c>
      <c r="M99" s="27">
        <v>70296290.070000008</v>
      </c>
      <c r="N99" s="27">
        <v>169097604.97</v>
      </c>
      <c r="O99" s="20">
        <v>39834018</v>
      </c>
      <c r="P99" s="20">
        <v>249137.72</v>
      </c>
      <c r="Q99" s="20">
        <v>13349420</v>
      </c>
      <c r="R99" s="20"/>
      <c r="S99" s="20">
        <v>8371137.2000000002</v>
      </c>
      <c r="T99" s="20">
        <v>1023514.7999999999</v>
      </c>
      <c r="U99" s="20">
        <f t="shared" si="5"/>
        <v>80316389.649888009</v>
      </c>
      <c r="V99" s="20">
        <v>24183148.079999998</v>
      </c>
      <c r="W99" s="20">
        <v>56133241.569888003</v>
      </c>
      <c r="X99" s="20"/>
      <c r="Y99" s="20">
        <f t="shared" si="9"/>
        <v>33444220.039999999</v>
      </c>
      <c r="Z99" s="20">
        <v>31994240.039999999</v>
      </c>
      <c r="AA99" s="20">
        <v>1449980</v>
      </c>
      <c r="AB99" s="21">
        <f t="shared" si="6"/>
        <v>814820827.76748812</v>
      </c>
    </row>
    <row r="100" spans="1:28" x14ac:dyDescent="0.25">
      <c r="A100" s="16">
        <v>90</v>
      </c>
      <c r="B100" s="17" t="s">
        <v>88</v>
      </c>
      <c r="C100" s="26">
        <v>1340011</v>
      </c>
      <c r="D100" s="26"/>
      <c r="E100" s="20">
        <f t="shared" si="7"/>
        <v>60358912.555666663</v>
      </c>
      <c r="F100" s="20">
        <v>60358912.555666663</v>
      </c>
      <c r="G100" s="20"/>
      <c r="H100" s="20">
        <f t="shared" si="8"/>
        <v>123051033.31000002</v>
      </c>
      <c r="I100" s="20">
        <v>112884604.29000002</v>
      </c>
      <c r="J100" s="25">
        <v>13347657.069600003</v>
      </c>
      <c r="K100" s="25">
        <v>14215662.407680001</v>
      </c>
      <c r="L100" s="27">
        <v>18956272.760000002</v>
      </c>
      <c r="M100" s="27">
        <v>27581376.870000005</v>
      </c>
      <c r="N100" s="27">
        <v>66346954.660000004</v>
      </c>
      <c r="O100" s="20">
        <v>6296661</v>
      </c>
      <c r="P100" s="20">
        <v>233355.24</v>
      </c>
      <c r="Q100" s="20">
        <v>2776115.3000000003</v>
      </c>
      <c r="R100" s="20"/>
      <c r="S100" s="20">
        <v>677345.48</v>
      </c>
      <c r="T100" s="20">
        <v>182952</v>
      </c>
      <c r="U100" s="20">
        <f t="shared" si="5"/>
        <v>20781452.156927999</v>
      </c>
      <c r="V100" s="20"/>
      <c r="W100" s="20">
        <v>20781452.156927999</v>
      </c>
      <c r="X100" s="20"/>
      <c r="Y100" s="20">
        <f t="shared" si="9"/>
        <v>14943439.199999999</v>
      </c>
      <c r="Z100" s="20">
        <v>14674444.199999999</v>
      </c>
      <c r="AA100" s="20">
        <v>268995</v>
      </c>
      <c r="AB100" s="21">
        <f t="shared" si="6"/>
        <v>219134837.22259468</v>
      </c>
    </row>
    <row r="101" spans="1:28" ht="31.5" x14ac:dyDescent="0.25">
      <c r="A101" s="16">
        <v>91</v>
      </c>
      <c r="B101" s="22" t="s">
        <v>89</v>
      </c>
      <c r="C101" s="26">
        <v>1340013</v>
      </c>
      <c r="D101" s="26"/>
      <c r="E101" s="20">
        <f t="shared" si="7"/>
        <v>80480062.280519992</v>
      </c>
      <c r="F101" s="20">
        <v>80480062.280519992</v>
      </c>
      <c r="G101" s="20"/>
      <c r="H101" s="20">
        <f t="shared" si="8"/>
        <v>205363617.16</v>
      </c>
      <c r="I101" s="20">
        <v>164043702.06</v>
      </c>
      <c r="J101" s="25">
        <v>25176218.114880003</v>
      </c>
      <c r="K101" s="25">
        <v>19956167.360800002</v>
      </c>
      <c r="L101" s="27">
        <v>27453864.199999999</v>
      </c>
      <c r="M101" s="27">
        <v>40501313.159999996</v>
      </c>
      <c r="N101" s="27">
        <v>96088524.700000003</v>
      </c>
      <c r="O101" s="20">
        <v>32402101.200000003</v>
      </c>
      <c r="P101" s="20">
        <v>333465.2</v>
      </c>
      <c r="Q101" s="20">
        <v>7727621.9999999991</v>
      </c>
      <c r="R101" s="20"/>
      <c r="S101" s="20">
        <v>234689.9</v>
      </c>
      <c r="T101" s="20">
        <v>622036.80000000005</v>
      </c>
      <c r="U101" s="20">
        <f t="shared" si="5"/>
        <v>45067789.450367995</v>
      </c>
      <c r="V101" s="20">
        <v>4455241.0559999999</v>
      </c>
      <c r="W101" s="20">
        <v>40612548.394367993</v>
      </c>
      <c r="X101" s="20"/>
      <c r="Y101" s="20">
        <f t="shared" si="9"/>
        <v>26064671.68</v>
      </c>
      <c r="Z101" s="20">
        <v>25682758.68</v>
      </c>
      <c r="AA101" s="20">
        <v>381913</v>
      </c>
      <c r="AB101" s="21">
        <f t="shared" si="6"/>
        <v>356976140.57088798</v>
      </c>
    </row>
    <row r="102" spans="1:28" x14ac:dyDescent="0.25">
      <c r="A102" s="16">
        <v>92</v>
      </c>
      <c r="B102" s="22" t="s">
        <v>90</v>
      </c>
      <c r="C102" s="26">
        <v>1340014</v>
      </c>
      <c r="D102" s="26"/>
      <c r="E102" s="20">
        <f t="shared" si="7"/>
        <v>317611050.97960001</v>
      </c>
      <c r="F102" s="20">
        <v>317611050.97960001</v>
      </c>
      <c r="G102" s="20"/>
      <c r="H102" s="20">
        <f t="shared" si="8"/>
        <v>328165908.41999996</v>
      </c>
      <c r="I102" s="20">
        <v>278315375.22000003</v>
      </c>
      <c r="J102" s="25">
        <v>57436252.231679998</v>
      </c>
      <c r="K102" s="25">
        <v>48329498.745920002</v>
      </c>
      <c r="L102" s="27">
        <v>46636567.420000002</v>
      </c>
      <c r="M102" s="27">
        <v>68450821.829999998</v>
      </c>
      <c r="N102" s="27">
        <v>163227985.97</v>
      </c>
      <c r="O102" s="20">
        <v>12989516.4</v>
      </c>
      <c r="P102" s="20">
        <v>578322</v>
      </c>
      <c r="Q102" s="20">
        <v>26407032.959999997</v>
      </c>
      <c r="R102" s="20"/>
      <c r="S102" s="20">
        <v>8942606.6400000006</v>
      </c>
      <c r="T102" s="20">
        <v>933055.20000000007</v>
      </c>
      <c r="U102" s="20">
        <f t="shared" si="5"/>
        <v>78380334.658079982</v>
      </c>
      <c r="V102" s="20">
        <v>36099594.719999991</v>
      </c>
      <c r="W102" s="20">
        <v>42280739.938079998</v>
      </c>
      <c r="X102" s="20"/>
      <c r="Y102" s="20">
        <f t="shared" si="9"/>
        <v>58509734.239999995</v>
      </c>
      <c r="Z102" s="20">
        <v>58073262.239999995</v>
      </c>
      <c r="AA102" s="20">
        <v>436472</v>
      </c>
      <c r="AB102" s="21">
        <f t="shared" si="6"/>
        <v>782667028.29768002</v>
      </c>
    </row>
    <row r="103" spans="1:28" ht="31.5" x14ac:dyDescent="0.25">
      <c r="A103" s="16">
        <v>93</v>
      </c>
      <c r="B103" s="22" t="s">
        <v>91</v>
      </c>
      <c r="C103" s="26">
        <v>1307014</v>
      </c>
      <c r="D103" s="26"/>
      <c r="E103" s="20">
        <f t="shared" si="7"/>
        <v>0</v>
      </c>
      <c r="F103" s="20"/>
      <c r="G103" s="20"/>
      <c r="H103" s="20">
        <f t="shared" si="8"/>
        <v>42576234.600000001</v>
      </c>
      <c r="I103" s="20">
        <v>0</v>
      </c>
      <c r="J103" s="25"/>
      <c r="K103" s="25"/>
      <c r="L103" s="25"/>
      <c r="M103" s="25"/>
      <c r="N103" s="25"/>
      <c r="O103" s="20"/>
      <c r="P103" s="20">
        <v>42576234.600000001</v>
      </c>
      <c r="Q103" s="20"/>
      <c r="R103" s="20"/>
      <c r="S103" s="20"/>
      <c r="T103" s="20"/>
      <c r="U103" s="20">
        <f t="shared" si="5"/>
        <v>0</v>
      </c>
      <c r="V103" s="20"/>
      <c r="W103" s="20"/>
      <c r="X103" s="20"/>
      <c r="Y103" s="20">
        <f t="shared" si="9"/>
        <v>0</v>
      </c>
      <c r="Z103" s="20"/>
      <c r="AA103" s="20"/>
      <c r="AB103" s="21">
        <f t="shared" si="6"/>
        <v>42576234.600000001</v>
      </c>
    </row>
    <row r="104" spans="1:28" x14ac:dyDescent="0.25">
      <c r="A104" s="16">
        <v>94</v>
      </c>
      <c r="B104" s="17" t="s">
        <v>92</v>
      </c>
      <c r="C104" s="26">
        <v>1340006</v>
      </c>
      <c r="D104" s="26"/>
      <c r="E104" s="20">
        <f t="shared" si="7"/>
        <v>150625083.9576</v>
      </c>
      <c r="F104" s="20">
        <v>150625083.9576</v>
      </c>
      <c r="G104" s="20"/>
      <c r="H104" s="20">
        <f t="shared" si="8"/>
        <v>174961135.46999997</v>
      </c>
      <c r="I104" s="20">
        <v>162517980.26999998</v>
      </c>
      <c r="J104" s="25">
        <v>23524224.499439999</v>
      </c>
      <c r="K104" s="25">
        <v>22094351.6928</v>
      </c>
      <c r="L104" s="25">
        <v>27291012.639999997</v>
      </c>
      <c r="M104" s="25">
        <v>39708423.390000001</v>
      </c>
      <c r="N104" s="25">
        <v>95518544.239999995</v>
      </c>
      <c r="O104" s="20">
        <v>3226154.4</v>
      </c>
      <c r="P104" s="20">
        <v>378107.6</v>
      </c>
      <c r="Q104" s="20">
        <v>6204659.9999999991</v>
      </c>
      <c r="R104" s="20"/>
      <c r="S104" s="20">
        <v>2162217.04</v>
      </c>
      <c r="T104" s="20">
        <v>472016.16000000003</v>
      </c>
      <c r="U104" s="20">
        <f t="shared" si="5"/>
        <v>21975498.719999999</v>
      </c>
      <c r="V104" s="20">
        <v>7523359.2000000002</v>
      </c>
      <c r="W104" s="20">
        <v>14452139.52</v>
      </c>
      <c r="X104" s="20"/>
      <c r="Y104" s="20">
        <f t="shared" si="9"/>
        <v>28030212.240000002</v>
      </c>
      <c r="Z104" s="20">
        <v>27702858.240000002</v>
      </c>
      <c r="AA104" s="20">
        <v>327354</v>
      </c>
      <c r="AB104" s="21">
        <f t="shared" si="6"/>
        <v>375591930.38759995</v>
      </c>
    </row>
    <row r="105" spans="1:28" ht="31.5" x14ac:dyDescent="0.25">
      <c r="A105" s="16">
        <v>95</v>
      </c>
      <c r="B105" s="17" t="s">
        <v>93</v>
      </c>
      <c r="C105" s="26">
        <v>6349008</v>
      </c>
      <c r="D105" s="26"/>
      <c r="E105" s="20">
        <f t="shared" si="7"/>
        <v>15061849.476799998</v>
      </c>
      <c r="F105" s="20">
        <v>15061849.476799998</v>
      </c>
      <c r="G105" s="20"/>
      <c r="H105" s="20">
        <f t="shared" si="8"/>
        <v>21827878.640000001</v>
      </c>
      <c r="I105" s="20">
        <v>18814511.34</v>
      </c>
      <c r="J105" s="25">
        <v>5600681.1503999997</v>
      </c>
      <c r="K105" s="25">
        <v>752248</v>
      </c>
      <c r="L105" s="25">
        <v>3147555.2199999997</v>
      </c>
      <c r="M105" s="25">
        <v>4650512.8499999996</v>
      </c>
      <c r="N105" s="25">
        <v>11016443.27</v>
      </c>
      <c r="O105" s="20">
        <v>0</v>
      </c>
      <c r="P105" s="20">
        <v>386939.6</v>
      </c>
      <c r="Q105" s="20">
        <v>667847.03999999992</v>
      </c>
      <c r="R105" s="20"/>
      <c r="S105" s="20">
        <v>1760992.5</v>
      </c>
      <c r="T105" s="20">
        <v>197588.16</v>
      </c>
      <c r="U105" s="20">
        <f t="shared" si="5"/>
        <v>5233205.3760000002</v>
      </c>
      <c r="V105" s="20"/>
      <c r="W105" s="20">
        <v>5233205.3760000002</v>
      </c>
      <c r="X105" s="20"/>
      <c r="Y105" s="20">
        <f t="shared" si="9"/>
        <v>0</v>
      </c>
      <c r="Z105" s="20"/>
      <c r="AA105" s="20"/>
      <c r="AB105" s="21">
        <f t="shared" si="6"/>
        <v>42122933.492799997</v>
      </c>
    </row>
    <row r="106" spans="1:28" ht="31.5" x14ac:dyDescent="0.25">
      <c r="A106" s="16">
        <v>96</v>
      </c>
      <c r="B106" s="17" t="s">
        <v>94</v>
      </c>
      <c r="C106" s="26">
        <v>1340007</v>
      </c>
      <c r="D106" s="26">
        <v>1</v>
      </c>
      <c r="E106" s="20">
        <f t="shared" si="7"/>
        <v>312952978.79327995</v>
      </c>
      <c r="F106" s="20">
        <v>312952978.79327995</v>
      </c>
      <c r="G106" s="20"/>
      <c r="H106" s="20">
        <f t="shared" si="8"/>
        <v>237181623.07009792</v>
      </c>
      <c r="I106" s="20">
        <v>202980217.88999999</v>
      </c>
      <c r="J106" s="25">
        <v>34777145.340000004</v>
      </c>
      <c r="K106" s="25">
        <v>30713641.488000002</v>
      </c>
      <c r="L106" s="25">
        <v>34051370.219999999</v>
      </c>
      <c r="M106" s="25">
        <v>49749051.899999999</v>
      </c>
      <c r="N106" s="25">
        <v>119179795.77</v>
      </c>
      <c r="O106" s="20">
        <v>1528178.4</v>
      </c>
      <c r="P106" s="20">
        <v>376078.4</v>
      </c>
      <c r="Q106" s="20">
        <v>24122589.959999997</v>
      </c>
      <c r="R106" s="20"/>
      <c r="S106" s="20">
        <v>7098800.6600979194</v>
      </c>
      <c r="T106" s="20">
        <v>1075757.76</v>
      </c>
      <c r="U106" s="20">
        <f t="shared" si="5"/>
        <v>32429082.579840004</v>
      </c>
      <c r="V106" s="20"/>
      <c r="W106" s="20">
        <v>32429082.579840004</v>
      </c>
      <c r="X106" s="20"/>
      <c r="Y106" s="20">
        <f t="shared" si="9"/>
        <v>32200002.960000001</v>
      </c>
      <c r="Z106" s="20">
        <v>31544412.960000001</v>
      </c>
      <c r="AA106" s="20">
        <v>655590</v>
      </c>
      <c r="AB106" s="21">
        <f t="shared" si="6"/>
        <v>614763687.40321779</v>
      </c>
    </row>
    <row r="107" spans="1:28" ht="21.75" customHeight="1" x14ac:dyDescent="0.25">
      <c r="A107" s="16">
        <v>97</v>
      </c>
      <c r="B107" s="17" t="s">
        <v>95</v>
      </c>
      <c r="C107" s="26">
        <v>1304001</v>
      </c>
      <c r="D107" s="26"/>
      <c r="E107" s="20">
        <f t="shared" si="7"/>
        <v>0</v>
      </c>
      <c r="F107" s="20"/>
      <c r="G107" s="20"/>
      <c r="H107" s="20">
        <f t="shared" si="8"/>
        <v>2504292.5</v>
      </c>
      <c r="I107" s="20">
        <v>0</v>
      </c>
      <c r="J107" s="25"/>
      <c r="K107" s="25"/>
      <c r="L107" s="25"/>
      <c r="M107" s="25"/>
      <c r="N107" s="25"/>
      <c r="O107" s="20"/>
      <c r="P107" s="20">
        <v>2504292.5</v>
      </c>
      <c r="Q107" s="20"/>
      <c r="R107" s="20"/>
      <c r="S107" s="20"/>
      <c r="T107" s="20"/>
      <c r="U107" s="20">
        <f t="shared" si="5"/>
        <v>0</v>
      </c>
      <c r="V107" s="20"/>
      <c r="W107" s="20"/>
      <c r="X107" s="20"/>
      <c r="Y107" s="20">
        <f t="shared" si="9"/>
        <v>0</v>
      </c>
      <c r="Z107" s="20"/>
      <c r="AA107" s="20"/>
      <c r="AB107" s="21">
        <f t="shared" ref="AB107:AB120" si="10">E107+H107+U107+X107+Y107</f>
        <v>2504292.5</v>
      </c>
    </row>
    <row r="108" spans="1:28" ht="31.5" x14ac:dyDescent="0.25">
      <c r="A108" s="16">
        <v>98</v>
      </c>
      <c r="B108" s="17" t="s">
        <v>96</v>
      </c>
      <c r="C108" s="26">
        <v>1343008</v>
      </c>
      <c r="D108" s="26">
        <v>1</v>
      </c>
      <c r="E108" s="20">
        <f t="shared" si="7"/>
        <v>153205950.28199998</v>
      </c>
      <c r="F108" s="20">
        <v>153205950.28199998</v>
      </c>
      <c r="G108" s="20"/>
      <c r="H108" s="20">
        <f t="shared" si="8"/>
        <v>115266943.17</v>
      </c>
      <c r="I108" s="20">
        <v>90825575.429999992</v>
      </c>
      <c r="J108" s="25">
        <v>18077937.73766537</v>
      </c>
      <c r="K108" s="25">
        <v>15172593.520000001</v>
      </c>
      <c r="L108" s="27">
        <v>15251985.799999999</v>
      </c>
      <c r="M108" s="27">
        <v>22191639.329999998</v>
      </c>
      <c r="N108" s="27">
        <v>53381950.299999997</v>
      </c>
      <c r="O108" s="20">
        <v>18762634.800000001</v>
      </c>
      <c r="P108" s="20">
        <v>183304.4</v>
      </c>
      <c r="Q108" s="20">
        <v>4681698</v>
      </c>
      <c r="R108" s="20"/>
      <c r="S108" s="20">
        <f>271789.3+68705.4</f>
        <v>340494.69999999995</v>
      </c>
      <c r="T108" s="20">
        <v>473235.84</v>
      </c>
      <c r="U108" s="20">
        <f t="shared" si="5"/>
        <v>31608360</v>
      </c>
      <c r="V108" s="20">
        <v>17701820.640000001</v>
      </c>
      <c r="W108" s="20">
        <v>13906539.359999998</v>
      </c>
      <c r="X108" s="20"/>
      <c r="Y108" s="20">
        <f t="shared" si="9"/>
        <v>25592386.879999995</v>
      </c>
      <c r="Z108" s="20">
        <v>25319591.879999995</v>
      </c>
      <c r="AA108" s="20">
        <v>272795</v>
      </c>
      <c r="AB108" s="21">
        <f t="shared" si="10"/>
        <v>325673640.33199996</v>
      </c>
    </row>
    <row r="109" spans="1:28" ht="24" customHeight="1" x14ac:dyDescent="0.25">
      <c r="A109" s="16">
        <v>99</v>
      </c>
      <c r="B109" s="22" t="s">
        <v>97</v>
      </c>
      <c r="C109" s="26">
        <v>1340010</v>
      </c>
      <c r="D109" s="26">
        <v>1</v>
      </c>
      <c r="E109" s="20">
        <f t="shared" si="7"/>
        <v>259238735.65295994</v>
      </c>
      <c r="F109" s="20">
        <v>259238735.65295994</v>
      </c>
      <c r="G109" s="20"/>
      <c r="H109" s="20">
        <f t="shared" si="8"/>
        <v>277326878.79000008</v>
      </c>
      <c r="I109" s="20">
        <v>255133938.84000003</v>
      </c>
      <c r="J109" s="25">
        <v>28403835.082559999</v>
      </c>
      <c r="K109" s="28">
        <v>28325133.228000004</v>
      </c>
      <c r="L109" s="28">
        <v>42843650.520000003</v>
      </c>
      <c r="M109" s="28">
        <v>62337511.5</v>
      </c>
      <c r="N109" s="28">
        <v>149952776.82000002</v>
      </c>
      <c r="O109" s="20">
        <v>14432796.000000002</v>
      </c>
      <c r="P109" s="20">
        <v>223212</v>
      </c>
      <c r="Q109" s="20">
        <v>5110383.5999999996</v>
      </c>
      <c r="R109" s="20"/>
      <c r="S109" s="20">
        <v>2106992.19</v>
      </c>
      <c r="T109" s="20">
        <v>319556.16000000003</v>
      </c>
      <c r="U109" s="20">
        <f t="shared" si="5"/>
        <v>24130790.207999993</v>
      </c>
      <c r="V109" s="20">
        <v>12103211.231999997</v>
      </c>
      <c r="W109" s="20">
        <v>12027578.975999996</v>
      </c>
      <c r="X109" s="20"/>
      <c r="Y109" s="20">
        <f t="shared" si="9"/>
        <v>26288601.199999996</v>
      </c>
      <c r="Z109" s="20">
        <v>26179483.199999996</v>
      </c>
      <c r="AA109" s="20">
        <v>109118</v>
      </c>
      <c r="AB109" s="21">
        <f t="shared" si="10"/>
        <v>586985005.85096002</v>
      </c>
    </row>
    <row r="110" spans="1:28" ht="31.5" x14ac:dyDescent="0.25">
      <c r="A110" s="16">
        <v>100</v>
      </c>
      <c r="B110" s="17" t="s">
        <v>148</v>
      </c>
      <c r="C110" s="26">
        <v>1343004</v>
      </c>
      <c r="D110" s="26"/>
      <c r="E110" s="20">
        <f t="shared" si="7"/>
        <v>165660299.61040002</v>
      </c>
      <c r="F110" s="20">
        <v>165660299.61040002</v>
      </c>
      <c r="G110" s="20"/>
      <c r="H110" s="20">
        <f t="shared" si="8"/>
        <v>207230178.80000001</v>
      </c>
      <c r="I110" s="20">
        <v>190876527.78</v>
      </c>
      <c r="J110" s="25">
        <v>27970831.51128</v>
      </c>
      <c r="K110" s="25">
        <v>28803375.747200001</v>
      </c>
      <c r="L110" s="27">
        <v>32053153.280000001</v>
      </c>
      <c r="M110" s="27">
        <v>46637338.019999996</v>
      </c>
      <c r="N110" s="27">
        <v>112186036.48</v>
      </c>
      <c r="O110" s="20">
        <v>7471094.4000000004</v>
      </c>
      <c r="P110" s="20">
        <v>176540.4</v>
      </c>
      <c r="Q110" s="20">
        <v>7226736.7199999997</v>
      </c>
      <c r="R110" s="20"/>
      <c r="S110" s="20">
        <f>629799.5+343312.8</f>
        <v>973112.3</v>
      </c>
      <c r="T110" s="20">
        <v>506167.2</v>
      </c>
      <c r="U110" s="20">
        <f t="shared" si="5"/>
        <v>15402838.800383998</v>
      </c>
      <c r="V110" s="20">
        <v>3967276.32</v>
      </c>
      <c r="W110" s="20">
        <v>11435562.480383998</v>
      </c>
      <c r="X110" s="20"/>
      <c r="Y110" s="20">
        <f t="shared" si="9"/>
        <v>28399218.759999998</v>
      </c>
      <c r="Z110" s="20">
        <v>27853628.759999998</v>
      </c>
      <c r="AA110" s="20">
        <v>545590</v>
      </c>
      <c r="AB110" s="21">
        <f t="shared" si="10"/>
        <v>416692535.97078401</v>
      </c>
    </row>
    <row r="111" spans="1:28" ht="31.5" x14ac:dyDescent="0.25">
      <c r="A111" s="16">
        <v>101</v>
      </c>
      <c r="B111" s="17" t="s">
        <v>98</v>
      </c>
      <c r="C111" s="26">
        <v>1343171</v>
      </c>
      <c r="D111" s="26">
        <v>1</v>
      </c>
      <c r="E111" s="20">
        <f t="shared" si="7"/>
        <v>126450854.22759998</v>
      </c>
      <c r="F111" s="20">
        <v>126450854.22759998</v>
      </c>
      <c r="G111" s="20"/>
      <c r="H111" s="20">
        <f t="shared" si="8"/>
        <v>191583383.39000002</v>
      </c>
      <c r="I111" s="20">
        <v>153720282.55000001</v>
      </c>
      <c r="J111" s="25">
        <v>17429055.870239999</v>
      </c>
      <c r="K111" s="25">
        <v>14945403.278400002</v>
      </c>
      <c r="L111" s="27">
        <v>25687476.720000003</v>
      </c>
      <c r="M111" s="27">
        <v>38126637.310000002</v>
      </c>
      <c r="N111" s="27">
        <v>89906168.520000011</v>
      </c>
      <c r="O111" s="20">
        <v>27422312.399999999</v>
      </c>
      <c r="P111" s="20">
        <v>120399.2</v>
      </c>
      <c r="Q111" s="20">
        <v>9224637.2399999984</v>
      </c>
      <c r="R111" s="20"/>
      <c r="S111" s="20">
        <v>681060.8</v>
      </c>
      <c r="T111" s="20">
        <v>414691.2</v>
      </c>
      <c r="U111" s="20">
        <f t="shared" si="5"/>
        <v>11087415.359999999</v>
      </c>
      <c r="V111" s="20">
        <v>7583500.5120000001</v>
      </c>
      <c r="W111" s="20">
        <v>3503914.8480000002</v>
      </c>
      <c r="X111" s="20"/>
      <c r="Y111" s="20">
        <f t="shared" si="9"/>
        <v>16896096.799999997</v>
      </c>
      <c r="Z111" s="20">
        <v>16786978.799999997</v>
      </c>
      <c r="AA111" s="20">
        <v>109118</v>
      </c>
      <c r="AB111" s="21">
        <f t="shared" si="10"/>
        <v>346017749.77759999</v>
      </c>
    </row>
    <row r="112" spans="1:28" ht="31.5" x14ac:dyDescent="0.25">
      <c r="A112" s="16">
        <v>102</v>
      </c>
      <c r="B112" s="17" t="s">
        <v>99</v>
      </c>
      <c r="C112" s="26">
        <v>1340003</v>
      </c>
      <c r="D112" s="26"/>
      <c r="E112" s="20">
        <f t="shared" si="7"/>
        <v>7067011.9463999989</v>
      </c>
      <c r="F112" s="20">
        <v>7067011.9463999989</v>
      </c>
      <c r="G112" s="20"/>
      <c r="H112" s="20">
        <f t="shared" si="8"/>
        <v>43984396.00999999</v>
      </c>
      <c r="I112" s="20">
        <v>40733299.289999992</v>
      </c>
      <c r="J112" s="25">
        <v>2141519.5115999999</v>
      </c>
      <c r="K112" s="25">
        <v>2159754.7417600001</v>
      </c>
      <c r="L112" s="27">
        <v>6840184.5999999996</v>
      </c>
      <c r="M112" s="27">
        <v>9952468.5899999999</v>
      </c>
      <c r="N112" s="27">
        <v>23940646.099999998</v>
      </c>
      <c r="O112" s="20">
        <v>2546964</v>
      </c>
      <c r="P112" s="20">
        <v>29085.200000000001</v>
      </c>
      <c r="Q112" s="20">
        <v>609184.79999999993</v>
      </c>
      <c r="R112" s="20"/>
      <c r="S112" s="20"/>
      <c r="T112" s="20">
        <v>65862.720000000001</v>
      </c>
      <c r="U112" s="20">
        <f t="shared" si="5"/>
        <v>3208447.8719999995</v>
      </c>
      <c r="V112" s="20">
        <v>2280358.0799999996</v>
      </c>
      <c r="W112" s="20">
        <v>928089.79200000002</v>
      </c>
      <c r="X112" s="20"/>
      <c r="Y112" s="20">
        <f t="shared" si="9"/>
        <v>2178807.44</v>
      </c>
      <c r="Z112" s="20">
        <v>2069689.44</v>
      </c>
      <c r="AA112" s="20">
        <v>109118</v>
      </c>
      <c r="AB112" s="21">
        <f t="shared" si="10"/>
        <v>56438663.268399991</v>
      </c>
    </row>
    <row r="113" spans="1:28" ht="18" customHeight="1" x14ac:dyDescent="0.25">
      <c r="A113" s="16">
        <v>103</v>
      </c>
      <c r="B113" s="17" t="s">
        <v>100</v>
      </c>
      <c r="C113" s="26">
        <v>1340001</v>
      </c>
      <c r="D113" s="26"/>
      <c r="E113" s="20">
        <f t="shared" si="7"/>
        <v>35459265.091279998</v>
      </c>
      <c r="F113" s="20">
        <v>35459265.091279998</v>
      </c>
      <c r="G113" s="20"/>
      <c r="H113" s="20">
        <f t="shared" si="8"/>
        <v>55725836.43</v>
      </c>
      <c r="I113" s="20">
        <v>48737293.079999998</v>
      </c>
      <c r="J113" s="25">
        <v>2890752.9405960003</v>
      </c>
      <c r="K113" s="25">
        <v>2986739.6563199996</v>
      </c>
      <c r="L113" s="27">
        <v>8184264.1600000001</v>
      </c>
      <c r="M113" s="27">
        <v>11908104.359999999</v>
      </c>
      <c r="N113" s="27">
        <v>28644924.560000002</v>
      </c>
      <c r="O113" s="20">
        <v>4282335.9000000004</v>
      </c>
      <c r="P113" s="20">
        <v>76316.399999999994</v>
      </c>
      <c r="Q113" s="20">
        <v>2565131.85</v>
      </c>
      <c r="R113" s="20"/>
      <c r="S113" s="20"/>
      <c r="T113" s="20">
        <v>64759.199999999997</v>
      </c>
      <c r="U113" s="20">
        <f t="shared" si="5"/>
        <v>17608355.627999995</v>
      </c>
      <c r="V113" s="20">
        <v>17168683.475999996</v>
      </c>
      <c r="W113" s="20">
        <v>439672.15199999994</v>
      </c>
      <c r="X113" s="20"/>
      <c r="Y113" s="20">
        <f t="shared" si="9"/>
        <v>3273025</v>
      </c>
      <c r="Z113" s="20">
        <v>3163017</v>
      </c>
      <c r="AA113" s="20">
        <v>110008</v>
      </c>
      <c r="AB113" s="21">
        <f t="shared" si="10"/>
        <v>112066482.14927998</v>
      </c>
    </row>
    <row r="114" spans="1:28" ht="18" customHeight="1" x14ac:dyDescent="0.25">
      <c r="A114" s="16">
        <v>104</v>
      </c>
      <c r="B114" s="17" t="s">
        <v>101</v>
      </c>
      <c r="C114" s="26">
        <v>1340012</v>
      </c>
      <c r="D114" s="26"/>
      <c r="E114" s="20">
        <f t="shared" si="7"/>
        <v>71367860.102613345</v>
      </c>
      <c r="F114" s="20">
        <v>71367860.102613345</v>
      </c>
      <c r="G114" s="20"/>
      <c r="H114" s="20">
        <f t="shared" si="8"/>
        <v>182234470.41</v>
      </c>
      <c r="I114" s="20">
        <v>165075688.38</v>
      </c>
      <c r="J114" s="25">
        <v>8874951.5987999998</v>
      </c>
      <c r="K114" s="25">
        <v>8760579.2736000009</v>
      </c>
      <c r="L114" s="27">
        <v>27720518.620000001</v>
      </c>
      <c r="M114" s="27">
        <v>40333354.590000004</v>
      </c>
      <c r="N114" s="27">
        <v>97021815.170000002</v>
      </c>
      <c r="O114" s="20">
        <v>10909495.800000001</v>
      </c>
      <c r="P114" s="20">
        <v>176940.54</v>
      </c>
      <c r="Q114" s="20">
        <v>5177280</v>
      </c>
      <c r="R114" s="20"/>
      <c r="S114" s="20">
        <v>411818.31</v>
      </c>
      <c r="T114" s="20">
        <v>483247.38</v>
      </c>
      <c r="U114" s="20">
        <f t="shared" si="5"/>
        <v>18286698.616538398</v>
      </c>
      <c r="V114" s="20">
        <v>11483298.395738399</v>
      </c>
      <c r="W114" s="20">
        <v>6803400.2208000002</v>
      </c>
      <c r="X114" s="20"/>
      <c r="Y114" s="20">
        <f t="shared" si="9"/>
        <v>13022063.160000002</v>
      </c>
      <c r="Z114" s="20">
        <v>12966296.160000002</v>
      </c>
      <c r="AA114" s="20">
        <v>55767</v>
      </c>
      <c r="AB114" s="21">
        <f t="shared" si="10"/>
        <v>284911092.28915179</v>
      </c>
    </row>
    <row r="115" spans="1:28" ht="18" customHeight="1" x14ac:dyDescent="0.25">
      <c r="A115" s="16">
        <v>105</v>
      </c>
      <c r="B115" s="17" t="s">
        <v>102</v>
      </c>
      <c r="C115" s="26">
        <v>2106184</v>
      </c>
      <c r="D115" s="26"/>
      <c r="E115" s="20">
        <f t="shared" si="7"/>
        <v>0</v>
      </c>
      <c r="F115" s="20"/>
      <c r="G115" s="20"/>
      <c r="H115" s="20">
        <f t="shared" si="8"/>
        <v>0</v>
      </c>
      <c r="I115" s="20">
        <v>0</v>
      </c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>
        <f t="shared" si="5"/>
        <v>341034</v>
      </c>
      <c r="V115" s="20">
        <v>341034</v>
      </c>
      <c r="W115" s="20"/>
      <c r="X115" s="20"/>
      <c r="Y115" s="20">
        <f t="shared" si="9"/>
        <v>0</v>
      </c>
      <c r="Z115" s="20"/>
      <c r="AA115" s="20"/>
      <c r="AB115" s="21">
        <f t="shared" si="10"/>
        <v>341034</v>
      </c>
    </row>
    <row r="116" spans="1:28" ht="18" customHeight="1" x14ac:dyDescent="0.25">
      <c r="A116" s="16">
        <v>106</v>
      </c>
      <c r="B116" s="17" t="s">
        <v>103</v>
      </c>
      <c r="C116" s="26" t="s">
        <v>140</v>
      </c>
      <c r="D116" s="26"/>
      <c r="E116" s="20">
        <f t="shared" si="7"/>
        <v>0</v>
      </c>
      <c r="F116" s="20"/>
      <c r="G116" s="20"/>
      <c r="H116" s="20">
        <f t="shared" si="8"/>
        <v>10106478.91</v>
      </c>
      <c r="I116" s="20">
        <v>0</v>
      </c>
      <c r="J116" s="20"/>
      <c r="K116" s="20"/>
      <c r="L116" s="20"/>
      <c r="M116" s="20"/>
      <c r="N116" s="20"/>
      <c r="O116" s="20"/>
      <c r="P116" s="20"/>
      <c r="Q116" s="20"/>
      <c r="R116" s="20"/>
      <c r="S116" s="20">
        <f>8600325.82+1506153.09</f>
        <v>10106478.91</v>
      </c>
      <c r="T116" s="20"/>
      <c r="U116" s="20">
        <f t="shared" si="5"/>
        <v>20159468.845080003</v>
      </c>
      <c r="V116" s="20">
        <v>5837580</v>
      </c>
      <c r="W116" s="20">
        <v>14321888.845080001</v>
      </c>
      <c r="X116" s="20"/>
      <c r="Y116" s="20">
        <f t="shared" si="9"/>
        <v>0</v>
      </c>
      <c r="Z116" s="20"/>
      <c r="AA116" s="20"/>
      <c r="AB116" s="21">
        <f t="shared" si="10"/>
        <v>30265947.755080003</v>
      </c>
    </row>
    <row r="117" spans="1:28" ht="18" customHeight="1" x14ac:dyDescent="0.25">
      <c r="A117" s="16">
        <v>107</v>
      </c>
      <c r="B117" s="17" t="s">
        <v>104</v>
      </c>
      <c r="C117" s="26" t="s">
        <v>141</v>
      </c>
      <c r="D117" s="26"/>
      <c r="E117" s="20">
        <f t="shared" si="7"/>
        <v>0</v>
      </c>
      <c r="F117" s="20"/>
      <c r="G117" s="20"/>
      <c r="H117" s="20">
        <f t="shared" si="8"/>
        <v>244144.51999999996</v>
      </c>
      <c r="I117" s="20">
        <v>0</v>
      </c>
      <c r="J117" s="20"/>
      <c r="K117" s="20"/>
      <c r="L117" s="20"/>
      <c r="M117" s="20"/>
      <c r="N117" s="20"/>
      <c r="O117" s="20"/>
      <c r="P117" s="20">
        <v>244144.51999999996</v>
      </c>
      <c r="Q117" s="20"/>
      <c r="R117" s="20"/>
      <c r="S117" s="20"/>
      <c r="T117" s="20"/>
      <c r="U117" s="20">
        <f t="shared" si="5"/>
        <v>0</v>
      </c>
      <c r="V117" s="20"/>
      <c r="W117" s="20"/>
      <c r="X117" s="20"/>
      <c r="Y117" s="20">
        <f t="shared" si="9"/>
        <v>0</v>
      </c>
      <c r="Z117" s="20"/>
      <c r="AA117" s="20"/>
      <c r="AB117" s="21">
        <f t="shared" si="10"/>
        <v>244144.51999999996</v>
      </c>
    </row>
    <row r="118" spans="1:28" ht="18" customHeight="1" x14ac:dyDescent="0.25">
      <c r="A118" s="16">
        <v>108</v>
      </c>
      <c r="B118" s="17" t="s">
        <v>119</v>
      </c>
      <c r="C118" s="26">
        <v>2138236</v>
      </c>
      <c r="D118" s="26"/>
      <c r="E118" s="20">
        <f t="shared" si="7"/>
        <v>0</v>
      </c>
      <c r="F118" s="20"/>
      <c r="G118" s="20"/>
      <c r="H118" s="20">
        <f t="shared" si="8"/>
        <v>160000</v>
      </c>
      <c r="I118" s="20">
        <v>0</v>
      </c>
      <c r="J118" s="20"/>
      <c r="K118" s="20"/>
      <c r="L118" s="20"/>
      <c r="M118" s="20"/>
      <c r="N118" s="20"/>
      <c r="O118" s="20"/>
      <c r="P118" s="20"/>
      <c r="Q118" s="20"/>
      <c r="R118" s="20">
        <v>160000</v>
      </c>
      <c r="S118" s="20"/>
      <c r="T118" s="20"/>
      <c r="U118" s="20">
        <f t="shared" si="5"/>
        <v>0</v>
      </c>
      <c r="V118" s="20"/>
      <c r="W118" s="20"/>
      <c r="X118" s="20"/>
      <c r="Y118" s="20">
        <f t="shared" si="9"/>
        <v>0</v>
      </c>
      <c r="Z118" s="20"/>
      <c r="AA118" s="20"/>
      <c r="AB118" s="21">
        <f t="shared" si="10"/>
        <v>160000</v>
      </c>
    </row>
    <row r="119" spans="1:28" ht="18" customHeight="1" x14ac:dyDescent="0.25">
      <c r="A119" s="16">
        <v>109</v>
      </c>
      <c r="B119" s="17" t="s">
        <v>143</v>
      </c>
      <c r="C119" s="26">
        <v>2138238</v>
      </c>
      <c r="D119" s="26"/>
      <c r="E119" s="20">
        <f t="shared" si="7"/>
        <v>0</v>
      </c>
      <c r="F119" s="20"/>
      <c r="G119" s="20"/>
      <c r="H119" s="20">
        <f t="shared" si="8"/>
        <v>0</v>
      </c>
      <c r="I119" s="20">
        <v>0</v>
      </c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>
        <f t="shared" si="5"/>
        <v>0</v>
      </c>
      <c r="V119" s="20"/>
      <c r="W119" s="20"/>
      <c r="X119" s="20"/>
      <c r="Y119" s="20">
        <f t="shared" si="9"/>
        <v>0</v>
      </c>
      <c r="Z119" s="20"/>
      <c r="AA119" s="20"/>
      <c r="AB119" s="21">
        <f t="shared" si="10"/>
        <v>0</v>
      </c>
    </row>
    <row r="120" spans="1:28" ht="18" customHeight="1" x14ac:dyDescent="0.25">
      <c r="A120" s="16">
        <v>110</v>
      </c>
      <c r="B120" s="17" t="s">
        <v>158</v>
      </c>
      <c r="C120" s="26">
        <v>2138240</v>
      </c>
      <c r="D120" s="26"/>
      <c r="E120" s="20"/>
      <c r="F120" s="20"/>
      <c r="G120" s="20"/>
      <c r="H120" s="20">
        <f t="shared" si="8"/>
        <v>108640</v>
      </c>
      <c r="I120" s="20"/>
      <c r="J120" s="20"/>
      <c r="K120" s="20"/>
      <c r="L120" s="20"/>
      <c r="M120" s="20"/>
      <c r="N120" s="20"/>
      <c r="O120" s="20"/>
      <c r="P120" s="20">
        <v>108640</v>
      </c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1">
        <f t="shared" si="10"/>
        <v>108640</v>
      </c>
    </row>
    <row r="121" spans="1:28" s="32" customFormat="1" x14ac:dyDescent="0.25">
      <c r="A121" s="29"/>
      <c r="B121" s="30" t="s">
        <v>10</v>
      </c>
      <c r="C121" s="30"/>
      <c r="D121" s="31">
        <f>SUM(D11:D120)</f>
        <v>15</v>
      </c>
      <c r="E121" s="21">
        <f t="shared" ref="E121:Y121" si="11">SUM(E11:E120)</f>
        <v>14357948764.779844</v>
      </c>
      <c r="F121" s="21">
        <f t="shared" si="11"/>
        <v>13437931733.886185</v>
      </c>
      <c r="G121" s="21">
        <f t="shared" si="11"/>
        <v>920017030.89366019</v>
      </c>
      <c r="H121" s="21">
        <f t="shared" si="11"/>
        <v>9835706312.4401951</v>
      </c>
      <c r="I121" s="21">
        <f t="shared" si="11"/>
        <v>5740342820.3600016</v>
      </c>
      <c r="J121" s="21">
        <f t="shared" si="11"/>
        <v>1025627074.9877812</v>
      </c>
      <c r="K121" s="21">
        <f t="shared" si="11"/>
        <v>1015003800.4833701</v>
      </c>
      <c r="L121" s="21">
        <f t="shared" si="11"/>
        <v>961017183.4599998</v>
      </c>
      <c r="M121" s="21">
        <f t="shared" si="11"/>
        <v>1415765494.7899997</v>
      </c>
      <c r="N121" s="21">
        <f t="shared" si="11"/>
        <v>3363560142.1099992</v>
      </c>
      <c r="O121" s="21">
        <f t="shared" si="11"/>
        <v>255134970.10000008</v>
      </c>
      <c r="P121" s="21">
        <f t="shared" si="11"/>
        <v>1585483661.0900004</v>
      </c>
      <c r="Q121" s="21">
        <f t="shared" si="11"/>
        <v>656224707.99000013</v>
      </c>
      <c r="R121" s="21">
        <f t="shared" si="11"/>
        <v>160000</v>
      </c>
      <c r="S121" s="21">
        <f t="shared" si="11"/>
        <v>1557622552.9041936</v>
      </c>
      <c r="T121" s="21">
        <f t="shared" si="11"/>
        <v>40737599.996000014</v>
      </c>
      <c r="U121" s="21">
        <f t="shared" si="11"/>
        <v>2608062665.4279065</v>
      </c>
      <c r="V121" s="21">
        <f t="shared" si="11"/>
        <v>898007418.54500389</v>
      </c>
      <c r="W121" s="21">
        <f t="shared" si="11"/>
        <v>1710055246.8829026</v>
      </c>
      <c r="X121" s="21">
        <f t="shared" si="11"/>
        <v>486512119.32000005</v>
      </c>
      <c r="Y121" s="21">
        <f t="shared" si="11"/>
        <v>1590611218.7200003</v>
      </c>
      <c r="Z121" s="21">
        <f t="shared" ref="Z121:AA121" si="12">SUM(Z11:Z118)</f>
        <v>1578761307.7200003</v>
      </c>
      <c r="AA121" s="21">
        <f t="shared" si="12"/>
        <v>11849911</v>
      </c>
      <c r="AB121" s="21">
        <f>SUM(AB11:AB120)</f>
        <v>28878841080.687935</v>
      </c>
    </row>
    <row r="122" spans="1:28" hidden="1" x14ac:dyDescent="0.25">
      <c r="H122" s="9">
        <v>9824240536.4701958</v>
      </c>
    </row>
    <row r="123" spans="1:28" hidden="1" x14ac:dyDescent="0.25">
      <c r="F123" s="33"/>
      <c r="G123" s="34"/>
      <c r="H123" s="33">
        <f>H121-H122</f>
        <v>11465775.969999313</v>
      </c>
      <c r="V123" s="34"/>
      <c r="W123" s="34"/>
    </row>
    <row r="124" spans="1:28" hidden="1" x14ac:dyDescent="0.25">
      <c r="B124" s="1" t="s">
        <v>160</v>
      </c>
      <c r="D124" s="1">
        <v>44</v>
      </c>
      <c r="E124" s="33">
        <v>13025315963.318268</v>
      </c>
      <c r="F124" s="42">
        <v>12105304092.623188</v>
      </c>
      <c r="G124" s="33">
        <v>920011870.69507992</v>
      </c>
      <c r="H124" s="33">
        <v>9835706312.4401951</v>
      </c>
      <c r="I124" s="33">
        <v>5740342820.3600016</v>
      </c>
      <c r="J124" s="33">
        <v>1025627074.9877812</v>
      </c>
      <c r="K124" s="33">
        <v>1015003800.4833701</v>
      </c>
      <c r="L124" s="33">
        <v>961017183.4599998</v>
      </c>
      <c r="M124" s="33">
        <v>1415765494.7899997</v>
      </c>
      <c r="N124" s="33">
        <v>3363560142.1099992</v>
      </c>
      <c r="O124" s="33">
        <v>255134970.10000008</v>
      </c>
      <c r="P124" s="33">
        <v>1585483661.0900004</v>
      </c>
      <c r="Q124" s="33">
        <v>656224707.99000013</v>
      </c>
      <c r="R124" s="33">
        <v>160000</v>
      </c>
      <c r="S124" s="33">
        <v>1557622552.9041936</v>
      </c>
      <c r="T124" s="33">
        <v>40737599.996000014</v>
      </c>
      <c r="U124" s="33">
        <v>2608062665.4279065</v>
      </c>
      <c r="V124" s="33">
        <v>898007418.54500389</v>
      </c>
      <c r="W124" s="33">
        <v>1710055246.8829026</v>
      </c>
      <c r="X124" s="33">
        <v>486512119.32000005</v>
      </c>
      <c r="Y124" s="33">
        <v>1590611218.7200003</v>
      </c>
      <c r="Z124" s="33">
        <v>1578761307.7200003</v>
      </c>
      <c r="AA124" s="33">
        <v>11849911</v>
      </c>
      <c r="AB124" s="33">
        <v>27546208279.226357</v>
      </c>
    </row>
    <row r="125" spans="1:28" hidden="1" x14ac:dyDescent="0.25">
      <c r="B125" s="1" t="s">
        <v>161</v>
      </c>
      <c r="E125" s="33">
        <f>E121-E124</f>
        <v>1332632801.4615765</v>
      </c>
      <c r="F125" s="33">
        <f t="shared" ref="F125:AB125" si="13">F121-F124</f>
        <v>1332627641.2629967</v>
      </c>
      <c r="G125" s="33">
        <f t="shared" si="13"/>
        <v>5160.1985802650452</v>
      </c>
      <c r="H125" s="33">
        <f t="shared" si="13"/>
        <v>0</v>
      </c>
      <c r="I125" s="33">
        <f t="shared" si="13"/>
        <v>0</v>
      </c>
      <c r="J125" s="33">
        <f t="shared" si="13"/>
        <v>0</v>
      </c>
      <c r="K125" s="33">
        <f t="shared" si="13"/>
        <v>0</v>
      </c>
      <c r="L125" s="33">
        <f t="shared" si="13"/>
        <v>0</v>
      </c>
      <c r="M125" s="33">
        <f t="shared" si="13"/>
        <v>0</v>
      </c>
      <c r="N125" s="33">
        <f t="shared" si="13"/>
        <v>0</v>
      </c>
      <c r="O125" s="33">
        <f t="shared" si="13"/>
        <v>0</v>
      </c>
      <c r="P125" s="33">
        <f t="shared" si="13"/>
        <v>0</v>
      </c>
      <c r="Q125" s="33">
        <f t="shared" si="13"/>
        <v>0</v>
      </c>
      <c r="R125" s="33">
        <f t="shared" si="13"/>
        <v>0</v>
      </c>
      <c r="S125" s="33">
        <f t="shared" si="13"/>
        <v>0</v>
      </c>
      <c r="T125" s="33">
        <f t="shared" si="13"/>
        <v>0</v>
      </c>
      <c r="U125" s="33">
        <f t="shared" si="13"/>
        <v>0</v>
      </c>
      <c r="V125" s="33">
        <f t="shared" si="13"/>
        <v>0</v>
      </c>
      <c r="W125" s="33">
        <f t="shared" si="13"/>
        <v>0</v>
      </c>
      <c r="X125" s="33">
        <f t="shared" si="13"/>
        <v>0</v>
      </c>
      <c r="Y125" s="33">
        <f t="shared" si="13"/>
        <v>0</v>
      </c>
      <c r="Z125" s="33">
        <f t="shared" si="13"/>
        <v>0</v>
      </c>
      <c r="AA125" s="33">
        <f t="shared" si="13"/>
        <v>0</v>
      </c>
      <c r="AB125" s="33">
        <f t="shared" si="13"/>
        <v>1332632801.4615784</v>
      </c>
    </row>
  </sheetData>
  <autoFilter ref="A9:AB121"/>
  <mergeCells count="33">
    <mergeCell ref="R7:R9"/>
    <mergeCell ref="Z7:Z9"/>
    <mergeCell ref="L7:N7"/>
    <mergeCell ref="Y7:Y9"/>
    <mergeCell ref="A6:A8"/>
    <mergeCell ref="B6:B9"/>
    <mergeCell ref="C6:C9"/>
    <mergeCell ref="E6:G6"/>
    <mergeCell ref="U6:W6"/>
    <mergeCell ref="E7:E9"/>
    <mergeCell ref="F7:F9"/>
    <mergeCell ref="G7:G9"/>
    <mergeCell ref="H7:H9"/>
    <mergeCell ref="K8:K9"/>
    <mergeCell ref="D6:D9"/>
    <mergeCell ref="P7:P9"/>
    <mergeCell ref="H6:T6"/>
    <mergeCell ref="O7:O9"/>
    <mergeCell ref="J8:J9"/>
    <mergeCell ref="I7:I9"/>
    <mergeCell ref="Y1:AB2"/>
    <mergeCell ref="X6:X9"/>
    <mergeCell ref="Y6:AA6"/>
    <mergeCell ref="AB6:AB9"/>
    <mergeCell ref="J7:K7"/>
    <mergeCell ref="AA7:AA9"/>
    <mergeCell ref="T7:T9"/>
    <mergeCell ref="B4:Y4"/>
    <mergeCell ref="S7:S9"/>
    <mergeCell ref="U7:U9"/>
    <mergeCell ref="V7:V9"/>
    <mergeCell ref="W7:W9"/>
    <mergeCell ref="Q7:Q9"/>
  </mergeCells>
  <pageMargins left="0" right="0" top="0.35433070866141736" bottom="0.19685039370078741" header="0.11811023622047245" footer="0.11811023622047245"/>
  <pageSetup paperSize="9" scale="58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 ст-ть )</vt:lpstr>
      <vt:lpstr>'план. ст-ть )'!Заголовки_для_печати</vt:lpstr>
      <vt:lpstr>'план. ст-ть 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2022-03-18T05:25:37Z</cp:lastPrinted>
  <dcterms:created xsi:type="dcterms:W3CDTF">2018-10-12T06:19:37Z</dcterms:created>
  <dcterms:modified xsi:type="dcterms:W3CDTF">2022-03-28T05:44:18Z</dcterms:modified>
</cp:coreProperties>
</file>