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КС!$A$14:$DO$441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КС!$A:$M,КС!$9:$12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M440" i="1" l="1"/>
  <c r="DM439" i="1" s="1"/>
  <c r="DL440" i="1"/>
  <c r="DL439" i="1" s="1"/>
  <c r="DH440" i="1"/>
  <c r="DD440" i="1"/>
  <c r="CZ440" i="1"/>
  <c r="CV440" i="1"/>
  <c r="CV439" i="1" s="1"/>
  <c r="CR440" i="1"/>
  <c r="CN440" i="1"/>
  <c r="CJ440" i="1"/>
  <c r="CF440" i="1"/>
  <c r="CF439" i="1" s="1"/>
  <c r="CB440" i="1"/>
  <c r="BX440" i="1"/>
  <c r="BT440" i="1"/>
  <c r="BP440" i="1"/>
  <c r="BP439" i="1" s="1"/>
  <c r="BL440" i="1"/>
  <c r="BH440" i="1"/>
  <c r="BD440" i="1"/>
  <c r="AZ440" i="1"/>
  <c r="AZ439" i="1" s="1"/>
  <c r="AV440" i="1"/>
  <c r="AR440" i="1"/>
  <c r="AN440" i="1"/>
  <c r="AH440" i="1"/>
  <c r="AH439" i="1" s="1"/>
  <c r="Z440" i="1"/>
  <c r="V440" i="1"/>
  <c r="R440" i="1"/>
  <c r="E440" i="1"/>
  <c r="DJ440" i="1" s="1"/>
  <c r="DJ439" i="1" s="1"/>
  <c r="DK439" i="1"/>
  <c r="DI439" i="1"/>
  <c r="DH439" i="1"/>
  <c r="DG439" i="1"/>
  <c r="DE439" i="1"/>
  <c r="DD439" i="1"/>
  <c r="DC439" i="1"/>
  <c r="DA439" i="1"/>
  <c r="CZ439" i="1"/>
  <c r="CY439" i="1"/>
  <c r="CW439" i="1"/>
  <c r="CU439" i="1"/>
  <c r="CS439" i="1"/>
  <c r="CR439" i="1"/>
  <c r="CQ439" i="1"/>
  <c r="CO439" i="1"/>
  <c r="CN439" i="1"/>
  <c r="CM439" i="1"/>
  <c r="CK439" i="1"/>
  <c r="CJ439" i="1"/>
  <c r="CI439" i="1"/>
  <c r="CG439" i="1"/>
  <c r="CE439" i="1"/>
  <c r="CC439" i="1"/>
  <c r="CB439" i="1"/>
  <c r="CA439" i="1"/>
  <c r="BY439" i="1"/>
  <c r="BX439" i="1"/>
  <c r="BW439" i="1"/>
  <c r="BU439" i="1"/>
  <c r="BT439" i="1"/>
  <c r="BS439" i="1"/>
  <c r="BQ439" i="1"/>
  <c r="BO439" i="1"/>
  <c r="BM439" i="1"/>
  <c r="BL439" i="1"/>
  <c r="BK439" i="1"/>
  <c r="BI439" i="1"/>
  <c r="BH439" i="1"/>
  <c r="BG439" i="1"/>
  <c r="BE439" i="1"/>
  <c r="BD439" i="1"/>
  <c r="BC439" i="1"/>
  <c r="BA439" i="1"/>
  <c r="AY439" i="1"/>
  <c r="AW439" i="1"/>
  <c r="AV439" i="1"/>
  <c r="AU439" i="1"/>
  <c r="AS439" i="1"/>
  <c r="AR439" i="1"/>
  <c r="AQ439" i="1"/>
  <c r="AO439" i="1"/>
  <c r="AN439" i="1"/>
  <c r="AM439" i="1"/>
  <c r="AK439" i="1"/>
  <c r="AG439" i="1"/>
  <c r="AF439" i="1"/>
  <c r="AE439" i="1"/>
  <c r="AC439" i="1"/>
  <c r="Z439" i="1"/>
  <c r="Y439" i="1"/>
  <c r="W439" i="1"/>
  <c r="V439" i="1"/>
  <c r="U439" i="1"/>
  <c r="S439" i="1"/>
  <c r="R439" i="1"/>
  <c r="Q439" i="1"/>
  <c r="E439" i="1"/>
  <c r="DM438" i="1"/>
  <c r="AT438" i="1"/>
  <c r="E438" i="1"/>
  <c r="DM437" i="1"/>
  <c r="AT437" i="1"/>
  <c r="E437" i="1"/>
  <c r="DM436" i="1"/>
  <c r="AT436" i="1"/>
  <c r="E436" i="1"/>
  <c r="DM435" i="1"/>
  <c r="AT435" i="1"/>
  <c r="E435" i="1"/>
  <c r="DM434" i="1"/>
  <c r="AT434" i="1"/>
  <c r="E434" i="1"/>
  <c r="DM433" i="1"/>
  <c r="DJ433" i="1"/>
  <c r="DB433" i="1"/>
  <c r="CT433" i="1"/>
  <c r="CL433" i="1"/>
  <c r="CD433" i="1"/>
  <c r="BV433" i="1"/>
  <c r="BN433" i="1"/>
  <c r="BJ433" i="1"/>
  <c r="BD433" i="1"/>
  <c r="AX433" i="1"/>
  <c r="AT433" i="1"/>
  <c r="AN433" i="1"/>
  <c r="AD433" i="1"/>
  <c r="X433" i="1"/>
  <c r="R433" i="1"/>
  <c r="E433" i="1"/>
  <c r="CX433" i="1" s="1"/>
  <c r="DM432" i="1"/>
  <c r="CX432" i="1"/>
  <c r="CD432" i="1"/>
  <c r="BH432" i="1"/>
  <c r="AL432" i="1"/>
  <c r="E432" i="1"/>
  <c r="CT432" i="1" s="1"/>
  <c r="DM431" i="1"/>
  <c r="DH431" i="1"/>
  <c r="CX431" i="1"/>
  <c r="CR431" i="1"/>
  <c r="CL431" i="1"/>
  <c r="CB431" i="1"/>
  <c r="BV431" i="1"/>
  <c r="BR431" i="1"/>
  <c r="BF431" i="1"/>
  <c r="BB431" i="1"/>
  <c r="AV431" i="1"/>
  <c r="AL431" i="1"/>
  <c r="Z431" i="1"/>
  <c r="T431" i="1"/>
  <c r="E431" i="1"/>
  <c r="DM430" i="1"/>
  <c r="DJ430" i="1"/>
  <c r="CT430" i="1"/>
  <c r="CD430" i="1"/>
  <c r="BN430" i="1"/>
  <c r="AX430" i="1"/>
  <c r="AD430" i="1"/>
  <c r="E430" i="1"/>
  <c r="DF430" i="1" s="1"/>
  <c r="DM429" i="1"/>
  <c r="E429" i="1"/>
  <c r="BR429" i="1" s="1"/>
  <c r="DM428" i="1"/>
  <c r="AR428" i="1"/>
  <c r="Z428" i="1"/>
  <c r="T428" i="1"/>
  <c r="E428" i="1"/>
  <c r="DM427" i="1"/>
  <c r="BT427" i="1"/>
  <c r="AT427" i="1"/>
  <c r="AP427" i="1"/>
  <c r="X427" i="1"/>
  <c r="R427" i="1"/>
  <c r="E427" i="1"/>
  <c r="BB427" i="1" s="1"/>
  <c r="DM426" i="1"/>
  <c r="DD426" i="1"/>
  <c r="Z426" i="1"/>
  <c r="T426" i="1"/>
  <c r="E426" i="1"/>
  <c r="AR426" i="1" s="1"/>
  <c r="DM425" i="1"/>
  <c r="DD425" i="1"/>
  <c r="BT425" i="1"/>
  <c r="AT425" i="1"/>
  <c r="AR425" i="1"/>
  <c r="AP425" i="1"/>
  <c r="X425" i="1"/>
  <c r="T425" i="1"/>
  <c r="R425" i="1"/>
  <c r="E425" i="1"/>
  <c r="BB425" i="1" s="1"/>
  <c r="DM424" i="1"/>
  <c r="DH424" i="1"/>
  <c r="DF424" i="1"/>
  <c r="DD424" i="1"/>
  <c r="CX424" i="1"/>
  <c r="CV424" i="1"/>
  <c r="CR424" i="1"/>
  <c r="CN424" i="1"/>
  <c r="CJ424" i="1"/>
  <c r="CH424" i="1"/>
  <c r="CB424" i="1"/>
  <c r="BZ424" i="1"/>
  <c r="BX424" i="1"/>
  <c r="BR424" i="1"/>
  <c r="BP424" i="1"/>
  <c r="BL424" i="1"/>
  <c r="BH424" i="1"/>
  <c r="BD424" i="1"/>
  <c r="BB424" i="1"/>
  <c r="AV424" i="1"/>
  <c r="AT424" i="1"/>
  <c r="AR424" i="1"/>
  <c r="AL424" i="1"/>
  <c r="AH424" i="1"/>
  <c r="Z424" i="1"/>
  <c r="V424" i="1"/>
  <c r="T424" i="1"/>
  <c r="R424" i="1"/>
  <c r="E424" i="1"/>
  <c r="DM423" i="1"/>
  <c r="E423" i="1"/>
  <c r="DL423" i="1" s="1"/>
  <c r="DM422" i="1"/>
  <c r="DL422" i="1"/>
  <c r="DJ422" i="1"/>
  <c r="DH422" i="1"/>
  <c r="DD422" i="1"/>
  <c r="DB422" i="1"/>
  <c r="CZ422" i="1"/>
  <c r="CV422" i="1"/>
  <c r="CT422" i="1"/>
  <c r="CR422" i="1"/>
  <c r="CN422" i="1"/>
  <c r="CL422" i="1"/>
  <c r="CJ422" i="1"/>
  <c r="CF422" i="1"/>
  <c r="CD422" i="1"/>
  <c r="CB422" i="1"/>
  <c r="BX422" i="1"/>
  <c r="BV422" i="1"/>
  <c r="BT422" i="1"/>
  <c r="BP422" i="1"/>
  <c r="BN422" i="1"/>
  <c r="BL422" i="1"/>
  <c r="BH422" i="1"/>
  <c r="BF422" i="1"/>
  <c r="BD422" i="1"/>
  <c r="AZ422" i="1"/>
  <c r="AX422" i="1"/>
  <c r="AV422" i="1"/>
  <c r="AR422" i="1"/>
  <c r="AP422" i="1"/>
  <c r="AN422" i="1"/>
  <c r="AH422" i="1"/>
  <c r="AD422" i="1"/>
  <c r="Z422" i="1"/>
  <c r="V422" i="1"/>
  <c r="T422" i="1"/>
  <c r="R422" i="1"/>
  <c r="E422" i="1"/>
  <c r="DF422" i="1" s="1"/>
  <c r="DM421" i="1"/>
  <c r="E421" i="1"/>
  <c r="DL421" i="1" s="1"/>
  <c r="DM420" i="1"/>
  <c r="DL420" i="1"/>
  <c r="DJ420" i="1"/>
  <c r="DB420" i="1"/>
  <c r="CZ420" i="1"/>
  <c r="CR420" i="1"/>
  <c r="CN420" i="1"/>
  <c r="CF420" i="1"/>
  <c r="CD420" i="1"/>
  <c r="BX420" i="1"/>
  <c r="BV420" i="1"/>
  <c r="BP420" i="1"/>
  <c r="BN420" i="1"/>
  <c r="BH420" i="1"/>
  <c r="BF420" i="1"/>
  <c r="AZ420" i="1"/>
  <c r="AX420" i="1"/>
  <c r="AR420" i="1"/>
  <c r="AP420" i="1"/>
  <c r="AH420" i="1"/>
  <c r="AD420" i="1"/>
  <c r="V420" i="1"/>
  <c r="T420" i="1"/>
  <c r="E420" i="1"/>
  <c r="DM419" i="1"/>
  <c r="E419" i="1"/>
  <c r="DH419" i="1" s="1"/>
  <c r="DM418" i="1"/>
  <c r="DL418" i="1"/>
  <c r="DJ418" i="1"/>
  <c r="DD418" i="1"/>
  <c r="DB418" i="1"/>
  <c r="CV418" i="1"/>
  <c r="CT418" i="1"/>
  <c r="CN418" i="1"/>
  <c r="CL418" i="1"/>
  <c r="CF418" i="1"/>
  <c r="CD418" i="1"/>
  <c r="BX418" i="1"/>
  <c r="BV418" i="1"/>
  <c r="BP418" i="1"/>
  <c r="BN418" i="1"/>
  <c r="BH418" i="1"/>
  <c r="BF418" i="1"/>
  <c r="AZ418" i="1"/>
  <c r="AX418" i="1"/>
  <c r="AR418" i="1"/>
  <c r="AP418" i="1"/>
  <c r="AH418" i="1"/>
  <c r="AD418" i="1"/>
  <c r="V418" i="1"/>
  <c r="T418" i="1"/>
  <c r="E418" i="1"/>
  <c r="DH418" i="1" s="1"/>
  <c r="DM417" i="1"/>
  <c r="E417" i="1"/>
  <c r="DH417" i="1" s="1"/>
  <c r="DM416" i="1"/>
  <c r="DL416" i="1"/>
  <c r="DJ416" i="1"/>
  <c r="DD416" i="1"/>
  <c r="DB416" i="1"/>
  <c r="CV416" i="1"/>
  <c r="CT416" i="1"/>
  <c r="CN416" i="1"/>
  <c r="CL416" i="1"/>
  <c r="CF416" i="1"/>
  <c r="CD416" i="1"/>
  <c r="BX416" i="1"/>
  <c r="BV416" i="1"/>
  <c r="BP416" i="1"/>
  <c r="BN416" i="1"/>
  <c r="BH416" i="1"/>
  <c r="BF416" i="1"/>
  <c r="AZ416" i="1"/>
  <c r="AX416" i="1"/>
  <c r="AR416" i="1"/>
  <c r="AP416" i="1"/>
  <c r="AH416" i="1"/>
  <c r="AD416" i="1"/>
  <c r="V416" i="1"/>
  <c r="T416" i="1"/>
  <c r="E416" i="1"/>
  <c r="DH416" i="1" s="1"/>
  <c r="DM415" i="1"/>
  <c r="DK415" i="1"/>
  <c r="DI415" i="1"/>
  <c r="DG415" i="1"/>
  <c r="DE415" i="1"/>
  <c r="DC415" i="1"/>
  <c r="DA415" i="1"/>
  <c r="CY415" i="1"/>
  <c r="CW415" i="1"/>
  <c r="CU415" i="1"/>
  <c r="CS415" i="1"/>
  <c r="CQ415" i="1"/>
  <c r="CO415" i="1"/>
  <c r="CM415" i="1"/>
  <c r="CK415" i="1"/>
  <c r="CI415" i="1"/>
  <c r="CG415" i="1"/>
  <c r="CE415" i="1"/>
  <c r="CC415" i="1"/>
  <c r="CA415" i="1"/>
  <c r="BY415" i="1"/>
  <c r="BW415" i="1"/>
  <c r="BU415" i="1"/>
  <c r="BS415" i="1"/>
  <c r="BQ415" i="1"/>
  <c r="BO415" i="1"/>
  <c r="BM415" i="1"/>
  <c r="BK415" i="1"/>
  <c r="BI415" i="1"/>
  <c r="BG415" i="1"/>
  <c r="BE415" i="1"/>
  <c r="BC415" i="1"/>
  <c r="BA415" i="1"/>
  <c r="AY415" i="1"/>
  <c r="AW415" i="1"/>
  <c r="AU415" i="1"/>
  <c r="AS415" i="1"/>
  <c r="AQ415" i="1"/>
  <c r="AO415" i="1"/>
  <c r="AM415" i="1"/>
  <c r="AK415" i="1"/>
  <c r="AG415" i="1"/>
  <c r="AF415" i="1"/>
  <c r="AE415" i="1"/>
  <c r="AC415" i="1"/>
  <c r="Y415" i="1"/>
  <c r="W415" i="1"/>
  <c r="U415" i="1"/>
  <c r="S415" i="1"/>
  <c r="Q415" i="1"/>
  <c r="E415" i="1"/>
  <c r="DM414" i="1"/>
  <c r="DF414" i="1"/>
  <c r="CP414" i="1"/>
  <c r="BZ414" i="1"/>
  <c r="BJ414" i="1"/>
  <c r="AT414" i="1"/>
  <c r="X414" i="1"/>
  <c r="E414" i="1"/>
  <c r="DL414" i="1" s="1"/>
  <c r="DM413" i="1"/>
  <c r="DL413" i="1"/>
  <c r="DJ413" i="1"/>
  <c r="DH413" i="1"/>
  <c r="DD413" i="1"/>
  <c r="DB413" i="1"/>
  <c r="CZ413" i="1"/>
  <c r="CV413" i="1"/>
  <c r="CT413" i="1"/>
  <c r="CR413" i="1"/>
  <c r="CN413" i="1"/>
  <c r="CL413" i="1"/>
  <c r="CJ413" i="1"/>
  <c r="CF413" i="1"/>
  <c r="CD413" i="1"/>
  <c r="CB413" i="1"/>
  <c r="BX413" i="1"/>
  <c r="BV413" i="1"/>
  <c r="BT413" i="1"/>
  <c r="BP413" i="1"/>
  <c r="BN413" i="1"/>
  <c r="BL413" i="1"/>
  <c r="BH413" i="1"/>
  <c r="BF413" i="1"/>
  <c r="BD413" i="1"/>
  <c r="AZ413" i="1"/>
  <c r="AX413" i="1"/>
  <c r="AV413" i="1"/>
  <c r="AR413" i="1"/>
  <c r="AP413" i="1"/>
  <c r="AN413" i="1"/>
  <c r="AH413" i="1"/>
  <c r="AD413" i="1"/>
  <c r="Z413" i="1"/>
  <c r="V413" i="1"/>
  <c r="T413" i="1"/>
  <c r="R413" i="1"/>
  <c r="E413" i="1"/>
  <c r="DF413" i="1" s="1"/>
  <c r="DM412" i="1"/>
  <c r="E412" i="1"/>
  <c r="DD412" i="1" s="1"/>
  <c r="DM411" i="1"/>
  <c r="DL411" i="1"/>
  <c r="DJ411" i="1"/>
  <c r="DH411" i="1"/>
  <c r="DD411" i="1"/>
  <c r="DB411" i="1"/>
  <c r="CZ411" i="1"/>
  <c r="CV411" i="1"/>
  <c r="CT411" i="1"/>
  <c r="CR411" i="1"/>
  <c r="CN411" i="1"/>
  <c r="CL411" i="1"/>
  <c r="CJ411" i="1"/>
  <c r="CF411" i="1"/>
  <c r="CD411" i="1"/>
  <c r="CB411" i="1"/>
  <c r="BX411" i="1"/>
  <c r="BV411" i="1"/>
  <c r="BT411" i="1"/>
  <c r="BP411" i="1"/>
  <c r="BN411" i="1"/>
  <c r="BL411" i="1"/>
  <c r="BH411" i="1"/>
  <c r="BF411" i="1"/>
  <c r="BD411" i="1"/>
  <c r="AZ411" i="1"/>
  <c r="AX411" i="1"/>
  <c r="AV411" i="1"/>
  <c r="AR411" i="1"/>
  <c r="AP411" i="1"/>
  <c r="AN411" i="1"/>
  <c r="AH411" i="1"/>
  <c r="AD411" i="1"/>
  <c r="Z411" i="1"/>
  <c r="V411" i="1"/>
  <c r="T411" i="1"/>
  <c r="R411" i="1"/>
  <c r="E411" i="1"/>
  <c r="DF411" i="1" s="1"/>
  <c r="DM410" i="1"/>
  <c r="DL410" i="1"/>
  <c r="DH410" i="1"/>
  <c r="DF410" i="1"/>
  <c r="CZ410" i="1"/>
  <c r="CX410" i="1"/>
  <c r="CV410" i="1"/>
  <c r="CP410" i="1"/>
  <c r="CN410" i="1"/>
  <c r="CJ410" i="1"/>
  <c r="CF410" i="1"/>
  <c r="CB410" i="1"/>
  <c r="BZ410" i="1"/>
  <c r="BT410" i="1"/>
  <c r="BR410" i="1"/>
  <c r="BP410" i="1"/>
  <c r="BJ410" i="1"/>
  <c r="BH410" i="1"/>
  <c r="BD410" i="1"/>
  <c r="AZ410" i="1"/>
  <c r="AV410" i="1"/>
  <c r="AT410" i="1"/>
  <c r="AN410" i="1"/>
  <c r="AL410" i="1"/>
  <c r="AH410" i="1"/>
  <c r="X410" i="1"/>
  <c r="V410" i="1"/>
  <c r="R410" i="1"/>
  <c r="E410" i="1"/>
  <c r="DM409" i="1"/>
  <c r="CF409" i="1"/>
  <c r="AT409" i="1"/>
  <c r="E409" i="1"/>
  <c r="DL409" i="1" s="1"/>
  <c r="DM408" i="1"/>
  <c r="DJ408" i="1"/>
  <c r="DB408" i="1"/>
  <c r="CT408" i="1"/>
  <c r="CL408" i="1"/>
  <c r="CD408" i="1"/>
  <c r="BV408" i="1"/>
  <c r="BN408" i="1"/>
  <c r="BF408" i="1"/>
  <c r="AX408" i="1"/>
  <c r="AP408" i="1"/>
  <c r="AD408" i="1"/>
  <c r="T408" i="1"/>
  <c r="E408" i="1"/>
  <c r="DF408" i="1" s="1"/>
  <c r="DM407" i="1"/>
  <c r="DF407" i="1"/>
  <c r="CX407" i="1"/>
  <c r="BZ407" i="1"/>
  <c r="BR407" i="1"/>
  <c r="AT407" i="1"/>
  <c r="AL407" i="1"/>
  <c r="E407" i="1"/>
  <c r="CP407" i="1" s="1"/>
  <c r="DM406" i="1"/>
  <c r="DJ406" i="1"/>
  <c r="CT406" i="1"/>
  <c r="CP406" i="1"/>
  <c r="CD406" i="1"/>
  <c r="BZ406" i="1"/>
  <c r="BN406" i="1"/>
  <c r="BJ406" i="1"/>
  <c r="AX406" i="1"/>
  <c r="AT406" i="1"/>
  <c r="AD406" i="1"/>
  <c r="X406" i="1"/>
  <c r="E406" i="1"/>
  <c r="DB406" i="1" s="1"/>
  <c r="DM405" i="1"/>
  <c r="DJ405" i="1"/>
  <c r="DH405" i="1"/>
  <c r="DF405" i="1"/>
  <c r="DB405" i="1"/>
  <c r="CZ405" i="1"/>
  <c r="CX405" i="1"/>
  <c r="CT405" i="1"/>
  <c r="CR405" i="1"/>
  <c r="CP405" i="1"/>
  <c r="CL405" i="1"/>
  <c r="CJ405" i="1"/>
  <c r="CH405" i="1"/>
  <c r="CD405" i="1"/>
  <c r="CB405" i="1"/>
  <c r="BZ405" i="1"/>
  <c r="BV405" i="1"/>
  <c r="BT405" i="1"/>
  <c r="BR405" i="1"/>
  <c r="BN405" i="1"/>
  <c r="BL405" i="1"/>
  <c r="BJ405" i="1"/>
  <c r="BF405" i="1"/>
  <c r="BD405" i="1"/>
  <c r="BB405" i="1"/>
  <c r="AX405" i="1"/>
  <c r="AV405" i="1"/>
  <c r="AT405" i="1"/>
  <c r="AP405" i="1"/>
  <c r="AN405" i="1"/>
  <c r="AL405" i="1"/>
  <c r="AD405" i="1"/>
  <c r="AC405" i="1"/>
  <c r="AC402" i="1" s="1"/>
  <c r="Z405" i="1"/>
  <c r="V405" i="1"/>
  <c r="T405" i="1"/>
  <c r="R405" i="1"/>
  <c r="E405" i="1"/>
  <c r="DL405" i="1" s="1"/>
  <c r="DM404" i="1"/>
  <c r="DL404" i="1"/>
  <c r="DH404" i="1"/>
  <c r="CV404" i="1"/>
  <c r="CR404" i="1"/>
  <c r="CF404" i="1"/>
  <c r="CB404" i="1"/>
  <c r="BP404" i="1"/>
  <c r="BL404" i="1"/>
  <c r="AZ404" i="1"/>
  <c r="AV404" i="1"/>
  <c r="AN404" i="1"/>
  <c r="AL404" i="1"/>
  <c r="X404" i="1"/>
  <c r="V404" i="1"/>
  <c r="E404" i="1"/>
  <c r="DD404" i="1" s="1"/>
  <c r="DM403" i="1"/>
  <c r="DL403" i="1"/>
  <c r="DJ403" i="1"/>
  <c r="DH403" i="1"/>
  <c r="DD403" i="1"/>
  <c r="DB403" i="1"/>
  <c r="CZ403" i="1"/>
  <c r="CV403" i="1"/>
  <c r="CT403" i="1"/>
  <c r="CR403" i="1"/>
  <c r="CN403" i="1"/>
  <c r="CL403" i="1"/>
  <c r="CJ403" i="1"/>
  <c r="CF403" i="1"/>
  <c r="CD403" i="1"/>
  <c r="CB403" i="1"/>
  <c r="BX403" i="1"/>
  <c r="BV403" i="1"/>
  <c r="BT403" i="1"/>
  <c r="BP403" i="1"/>
  <c r="BN403" i="1"/>
  <c r="BL403" i="1"/>
  <c r="BH403" i="1"/>
  <c r="BF403" i="1"/>
  <c r="BD403" i="1"/>
  <c r="AZ403" i="1"/>
  <c r="AX403" i="1"/>
  <c r="AV403" i="1"/>
  <c r="AR403" i="1"/>
  <c r="AP403" i="1"/>
  <c r="AN403" i="1"/>
  <c r="AH403" i="1"/>
  <c r="AD403" i="1"/>
  <c r="Z403" i="1"/>
  <c r="V403" i="1"/>
  <c r="T403" i="1"/>
  <c r="R403" i="1"/>
  <c r="E403" i="1"/>
  <c r="DF403" i="1" s="1"/>
  <c r="DM402" i="1"/>
  <c r="DK402" i="1"/>
  <c r="DI402" i="1"/>
  <c r="DG402" i="1"/>
  <c r="DE402" i="1"/>
  <c r="DC402" i="1"/>
  <c r="DA402" i="1"/>
  <c r="CY402" i="1"/>
  <c r="CW402" i="1"/>
  <c r="CU402" i="1"/>
  <c r="CS402" i="1"/>
  <c r="CQ402" i="1"/>
  <c r="CO402" i="1"/>
  <c r="CM402" i="1"/>
  <c r="CK402" i="1"/>
  <c r="CI402" i="1"/>
  <c r="CG402" i="1"/>
  <c r="CE402" i="1"/>
  <c r="CC402" i="1"/>
  <c r="CA402" i="1"/>
  <c r="BY402" i="1"/>
  <c r="BW402" i="1"/>
  <c r="BU402" i="1"/>
  <c r="BS402" i="1"/>
  <c r="BQ402" i="1"/>
  <c r="BO402" i="1"/>
  <c r="BM402" i="1"/>
  <c r="BK402" i="1"/>
  <c r="BI402" i="1"/>
  <c r="BG402" i="1"/>
  <c r="BE402" i="1"/>
  <c r="BC402" i="1"/>
  <c r="BA402" i="1"/>
  <c r="AY402" i="1"/>
  <c r="AW402" i="1"/>
  <c r="AU402" i="1"/>
  <c r="AS402" i="1"/>
  <c r="AQ402" i="1"/>
  <c r="AO402" i="1"/>
  <c r="AM402" i="1"/>
  <c r="AK402" i="1"/>
  <c r="AG402" i="1"/>
  <c r="AF402" i="1"/>
  <c r="AE402" i="1"/>
  <c r="Y402" i="1"/>
  <c r="W402" i="1"/>
  <c r="U402" i="1"/>
  <c r="S402" i="1"/>
  <c r="Q402" i="1"/>
  <c r="E402" i="1"/>
  <c r="DM401" i="1"/>
  <c r="CT401" i="1"/>
  <c r="BB401" i="1"/>
  <c r="E401" i="1"/>
  <c r="CH401" i="1" s="1"/>
  <c r="DM400" i="1"/>
  <c r="DJ400" i="1"/>
  <c r="DH400" i="1"/>
  <c r="CZ400" i="1"/>
  <c r="CX400" i="1"/>
  <c r="CP400" i="1"/>
  <c r="CL400" i="1"/>
  <c r="CD400" i="1"/>
  <c r="CB400" i="1"/>
  <c r="BT400" i="1"/>
  <c r="BR400" i="1"/>
  <c r="BJ400" i="1"/>
  <c r="BF400" i="1"/>
  <c r="AX400" i="1"/>
  <c r="AV400" i="1"/>
  <c r="AN400" i="1"/>
  <c r="AL400" i="1"/>
  <c r="X400" i="1"/>
  <c r="T400" i="1"/>
  <c r="E400" i="1"/>
  <c r="DF400" i="1" s="1"/>
  <c r="DM399" i="1"/>
  <c r="DB399" i="1"/>
  <c r="CT399" i="1"/>
  <c r="CF399" i="1"/>
  <c r="BX399" i="1"/>
  <c r="BJ399" i="1"/>
  <c r="BB399" i="1"/>
  <c r="AP399" i="1"/>
  <c r="AD399" i="1"/>
  <c r="E399" i="1"/>
  <c r="DL399" i="1" s="1"/>
  <c r="DM398" i="1"/>
  <c r="DJ398" i="1"/>
  <c r="DH398" i="1"/>
  <c r="DF398" i="1"/>
  <c r="CZ398" i="1"/>
  <c r="CX398" i="1"/>
  <c r="CT398" i="1"/>
  <c r="CP398" i="1"/>
  <c r="CL398" i="1"/>
  <c r="CJ398" i="1"/>
  <c r="CD398" i="1"/>
  <c r="CB398" i="1"/>
  <c r="BZ398" i="1"/>
  <c r="BT398" i="1"/>
  <c r="BR398" i="1"/>
  <c r="BN398" i="1"/>
  <c r="BJ398" i="1"/>
  <c r="BF398" i="1"/>
  <c r="BD398" i="1"/>
  <c r="AX398" i="1"/>
  <c r="AV398" i="1"/>
  <c r="AT398" i="1"/>
  <c r="AN398" i="1"/>
  <c r="AL398" i="1"/>
  <c r="AD398" i="1"/>
  <c r="X398" i="1"/>
  <c r="T398" i="1"/>
  <c r="R398" i="1"/>
  <c r="E398" i="1"/>
  <c r="DM397" i="1"/>
  <c r="DL397" i="1"/>
  <c r="DJ397" i="1"/>
  <c r="DB397" i="1"/>
  <c r="CP397" i="1"/>
  <c r="CN397" i="1"/>
  <c r="CF397" i="1"/>
  <c r="BV397" i="1"/>
  <c r="BR397" i="1"/>
  <c r="BJ397" i="1"/>
  <c r="AZ397" i="1"/>
  <c r="AX397" i="1"/>
  <c r="AP397" i="1"/>
  <c r="Z397" i="1"/>
  <c r="X397" i="1"/>
  <c r="R397" i="1"/>
  <c r="E397" i="1"/>
  <c r="DM396" i="1"/>
  <c r="DJ396" i="1"/>
  <c r="CT396" i="1"/>
  <c r="CD396" i="1"/>
  <c r="BN396" i="1"/>
  <c r="AX396" i="1"/>
  <c r="AD396" i="1"/>
  <c r="E396" i="1"/>
  <c r="DD396" i="1" s="1"/>
  <c r="DM395" i="1"/>
  <c r="DJ395" i="1"/>
  <c r="DH395" i="1"/>
  <c r="DF395" i="1"/>
  <c r="CZ395" i="1"/>
  <c r="CX395" i="1"/>
  <c r="CT395" i="1"/>
  <c r="CP395" i="1"/>
  <c r="CL395" i="1"/>
  <c r="CJ395" i="1"/>
  <c r="CD395" i="1"/>
  <c r="CB395" i="1"/>
  <c r="BZ395" i="1"/>
  <c r="BT395" i="1"/>
  <c r="BR395" i="1"/>
  <c r="BN395" i="1"/>
  <c r="BJ395" i="1"/>
  <c r="BF395" i="1"/>
  <c r="BD395" i="1"/>
  <c r="AX395" i="1"/>
  <c r="AV395" i="1"/>
  <c r="AT395" i="1"/>
  <c r="AN395" i="1"/>
  <c r="AL395" i="1"/>
  <c r="AD395" i="1"/>
  <c r="X395" i="1"/>
  <c r="T395" i="1"/>
  <c r="R395" i="1"/>
  <c r="E395" i="1"/>
  <c r="DM394" i="1"/>
  <c r="DL394" i="1"/>
  <c r="DJ394" i="1"/>
  <c r="DB394" i="1"/>
  <c r="CX394" i="1"/>
  <c r="CP394" i="1"/>
  <c r="CN394" i="1"/>
  <c r="CF394" i="1"/>
  <c r="CD394" i="1"/>
  <c r="BV394" i="1"/>
  <c r="BR394" i="1"/>
  <c r="BJ394" i="1"/>
  <c r="BH394" i="1"/>
  <c r="AZ394" i="1"/>
  <c r="AX394" i="1"/>
  <c r="AP394" i="1"/>
  <c r="AL394" i="1"/>
  <c r="X394" i="1"/>
  <c r="V394" i="1"/>
  <c r="E394" i="1"/>
  <c r="DF394" i="1" s="1"/>
  <c r="DM393" i="1"/>
  <c r="DM392" i="1" s="1"/>
  <c r="E393" i="1"/>
  <c r="CR393" i="1" s="1"/>
  <c r="DK392" i="1"/>
  <c r="DI392" i="1"/>
  <c r="DG392" i="1"/>
  <c r="DE392" i="1"/>
  <c r="DC392" i="1"/>
  <c r="DA392" i="1"/>
  <c r="CY392" i="1"/>
  <c r="CW392" i="1"/>
  <c r="CU392" i="1"/>
  <c r="CS392" i="1"/>
  <c r="CQ392" i="1"/>
  <c r="CO392" i="1"/>
  <c r="CM392" i="1"/>
  <c r="CK392" i="1"/>
  <c r="CI392" i="1"/>
  <c r="CG392" i="1"/>
  <c r="CE392" i="1"/>
  <c r="CC392" i="1"/>
  <c r="CA392" i="1"/>
  <c r="BY392" i="1"/>
  <c r="BW392" i="1"/>
  <c r="BU392" i="1"/>
  <c r="BS392" i="1"/>
  <c r="BQ392" i="1"/>
  <c r="BO392" i="1"/>
  <c r="BM392" i="1"/>
  <c r="BK392" i="1"/>
  <c r="BI392" i="1"/>
  <c r="BG392" i="1"/>
  <c r="BE392" i="1"/>
  <c r="BC392" i="1"/>
  <c r="BA392" i="1"/>
  <c r="AY392" i="1"/>
  <c r="AW392" i="1"/>
  <c r="AU392" i="1"/>
  <c r="AS392" i="1"/>
  <c r="AQ392" i="1"/>
  <c r="AO392" i="1"/>
  <c r="AM392" i="1"/>
  <c r="AK392" i="1"/>
  <c r="AG392" i="1"/>
  <c r="AF392" i="1"/>
  <c r="AE392" i="1"/>
  <c r="AC392" i="1"/>
  <c r="Y392" i="1"/>
  <c r="W392" i="1"/>
  <c r="U392" i="1"/>
  <c r="S392" i="1"/>
  <c r="Q392" i="1"/>
  <c r="E392" i="1"/>
  <c r="DM391" i="1"/>
  <c r="DL391" i="1"/>
  <c r="DJ391" i="1"/>
  <c r="DH391" i="1"/>
  <c r="DD391" i="1"/>
  <c r="DB391" i="1"/>
  <c r="CZ391" i="1"/>
  <c r="CV391" i="1"/>
  <c r="CT391" i="1"/>
  <c r="CR391" i="1"/>
  <c r="CN391" i="1"/>
  <c r="CL391" i="1"/>
  <c r="CJ391" i="1"/>
  <c r="CF391" i="1"/>
  <c r="CD391" i="1"/>
  <c r="CB391" i="1"/>
  <c r="BX391" i="1"/>
  <c r="BV391" i="1"/>
  <c r="BT391" i="1"/>
  <c r="BP391" i="1"/>
  <c r="BN391" i="1"/>
  <c r="BL391" i="1"/>
  <c r="BH391" i="1"/>
  <c r="BF391" i="1"/>
  <c r="BD391" i="1"/>
  <c r="AZ391" i="1"/>
  <c r="AX391" i="1"/>
  <c r="AV391" i="1"/>
  <c r="AR391" i="1"/>
  <c r="AP391" i="1"/>
  <c r="AN391" i="1"/>
  <c r="AH391" i="1"/>
  <c r="AD391" i="1"/>
  <c r="Z391" i="1"/>
  <c r="V391" i="1"/>
  <c r="T391" i="1"/>
  <c r="R391" i="1"/>
  <c r="E391" i="1"/>
  <c r="DF391" i="1" s="1"/>
  <c r="DM390" i="1"/>
  <c r="CR390" i="1"/>
  <c r="CH390" i="1"/>
  <c r="BX390" i="1"/>
  <c r="BB390" i="1"/>
  <c r="AR390" i="1"/>
  <c r="Z390" i="1"/>
  <c r="E390" i="1"/>
  <c r="DM389" i="1"/>
  <c r="E389" i="1"/>
  <c r="CN389" i="1" s="1"/>
  <c r="DM388" i="1"/>
  <c r="DL388" i="1"/>
  <c r="DJ388" i="1"/>
  <c r="DD388" i="1"/>
  <c r="DB388" i="1"/>
  <c r="CV388" i="1"/>
  <c r="CT388" i="1"/>
  <c r="CN388" i="1"/>
  <c r="CL388" i="1"/>
  <c r="CF388" i="1"/>
  <c r="CD388" i="1"/>
  <c r="BX388" i="1"/>
  <c r="BV388" i="1"/>
  <c r="BP388" i="1"/>
  <c r="BN388" i="1"/>
  <c r="BH388" i="1"/>
  <c r="BF388" i="1"/>
  <c r="AZ388" i="1"/>
  <c r="AX388" i="1"/>
  <c r="AR388" i="1"/>
  <c r="AP388" i="1"/>
  <c r="AH388" i="1"/>
  <c r="AD388" i="1"/>
  <c r="V388" i="1"/>
  <c r="T388" i="1"/>
  <c r="E388" i="1"/>
  <c r="DF388" i="1" s="1"/>
  <c r="DM387" i="1"/>
  <c r="DF387" i="1"/>
  <c r="BZ387" i="1"/>
  <c r="AT387" i="1"/>
  <c r="E387" i="1"/>
  <c r="CX387" i="1" s="1"/>
  <c r="DK386" i="1"/>
  <c r="DI386" i="1"/>
  <c r="DG386" i="1"/>
  <c r="DE386" i="1"/>
  <c r="DC386" i="1"/>
  <c r="DA386" i="1"/>
  <c r="CY386" i="1"/>
  <c r="CW386" i="1"/>
  <c r="CU386" i="1"/>
  <c r="CS386" i="1"/>
  <c r="CQ386" i="1"/>
  <c r="CO386" i="1"/>
  <c r="CM386" i="1"/>
  <c r="CK386" i="1"/>
  <c r="CI386" i="1"/>
  <c r="CG386" i="1"/>
  <c r="CE386" i="1"/>
  <c r="CC386" i="1"/>
  <c r="CA386" i="1"/>
  <c r="BY386" i="1"/>
  <c r="BW386" i="1"/>
  <c r="BU386" i="1"/>
  <c r="BS386" i="1"/>
  <c r="BQ386" i="1"/>
  <c r="BO386" i="1"/>
  <c r="BM386" i="1"/>
  <c r="BK386" i="1"/>
  <c r="BI386" i="1"/>
  <c r="BG386" i="1"/>
  <c r="BE386" i="1"/>
  <c r="BC386" i="1"/>
  <c r="BA386" i="1"/>
  <c r="AY386" i="1"/>
  <c r="AW386" i="1"/>
  <c r="AU386" i="1"/>
  <c r="AS386" i="1"/>
  <c r="AQ386" i="1"/>
  <c r="AO386" i="1"/>
  <c r="AM386" i="1"/>
  <c r="AK386" i="1"/>
  <c r="AG386" i="1"/>
  <c r="AF386" i="1"/>
  <c r="AE386" i="1"/>
  <c r="AC386" i="1"/>
  <c r="Y386" i="1"/>
  <c r="W386" i="1"/>
  <c r="U386" i="1"/>
  <c r="S386" i="1"/>
  <c r="Q386" i="1"/>
  <c r="E386" i="1"/>
  <c r="DM385" i="1"/>
  <c r="DL385" i="1"/>
  <c r="DJ385" i="1"/>
  <c r="DH385" i="1"/>
  <c r="DD385" i="1"/>
  <c r="DB385" i="1"/>
  <c r="CZ385" i="1"/>
  <c r="CV385" i="1"/>
  <c r="CT385" i="1"/>
  <c r="CR385" i="1"/>
  <c r="CN385" i="1"/>
  <c r="CL385" i="1"/>
  <c r="CJ385" i="1"/>
  <c r="CF385" i="1"/>
  <c r="CD385" i="1"/>
  <c r="CB385" i="1"/>
  <c r="BX385" i="1"/>
  <c r="BV385" i="1"/>
  <c r="BT385" i="1"/>
  <c r="BP385" i="1"/>
  <c r="BN385" i="1"/>
  <c r="BL385" i="1"/>
  <c r="BH385" i="1"/>
  <c r="BF385" i="1"/>
  <c r="BD385" i="1"/>
  <c r="AZ385" i="1"/>
  <c r="AX385" i="1"/>
  <c r="AV385" i="1"/>
  <c r="AR385" i="1"/>
  <c r="AP385" i="1"/>
  <c r="AN385" i="1"/>
  <c r="AH385" i="1"/>
  <c r="AD385" i="1"/>
  <c r="Z385" i="1"/>
  <c r="V385" i="1"/>
  <c r="T385" i="1"/>
  <c r="R385" i="1"/>
  <c r="E385" i="1"/>
  <c r="DF385" i="1" s="1"/>
  <c r="DM384" i="1"/>
  <c r="DL384" i="1"/>
  <c r="DD384" i="1"/>
  <c r="CV384" i="1"/>
  <c r="CN384" i="1"/>
  <c r="CF384" i="1"/>
  <c r="BX384" i="1"/>
  <c r="BP384" i="1"/>
  <c r="BH384" i="1"/>
  <c r="AZ384" i="1"/>
  <c r="AR384" i="1"/>
  <c r="AH384" i="1"/>
  <c r="V384" i="1"/>
  <c r="E384" i="1"/>
  <c r="DH384" i="1" s="1"/>
  <c r="DM383" i="1"/>
  <c r="DL383" i="1"/>
  <c r="DJ383" i="1"/>
  <c r="DH383" i="1"/>
  <c r="DD383" i="1"/>
  <c r="DB383" i="1"/>
  <c r="CZ383" i="1"/>
  <c r="CV383" i="1"/>
  <c r="CT383" i="1"/>
  <c r="CR383" i="1"/>
  <c r="CN383" i="1"/>
  <c r="CL383" i="1"/>
  <c r="CJ383" i="1"/>
  <c r="CF383" i="1"/>
  <c r="CD383" i="1"/>
  <c r="CB383" i="1"/>
  <c r="BX383" i="1"/>
  <c r="BV383" i="1"/>
  <c r="BT383" i="1"/>
  <c r="BP383" i="1"/>
  <c r="BN383" i="1"/>
  <c r="BL383" i="1"/>
  <c r="BH383" i="1"/>
  <c r="BF383" i="1"/>
  <c r="BD383" i="1"/>
  <c r="AZ383" i="1"/>
  <c r="AX383" i="1"/>
  <c r="AV383" i="1"/>
  <c r="AR383" i="1"/>
  <c r="AP383" i="1"/>
  <c r="AN383" i="1"/>
  <c r="AH383" i="1"/>
  <c r="AD383" i="1"/>
  <c r="Z383" i="1"/>
  <c r="V383" i="1"/>
  <c r="T383" i="1"/>
  <c r="R383" i="1"/>
  <c r="E383" i="1"/>
  <c r="DF383" i="1" s="1"/>
  <c r="DM382" i="1"/>
  <c r="DL382" i="1"/>
  <c r="DD382" i="1"/>
  <c r="CV382" i="1"/>
  <c r="CN382" i="1"/>
  <c r="CF382" i="1"/>
  <c r="BX382" i="1"/>
  <c r="BP382" i="1"/>
  <c r="BH382" i="1"/>
  <c r="AZ382" i="1"/>
  <c r="AR382" i="1"/>
  <c r="AH382" i="1"/>
  <c r="V382" i="1"/>
  <c r="E382" i="1"/>
  <c r="DH382" i="1" s="1"/>
  <c r="DM381" i="1"/>
  <c r="DL381" i="1"/>
  <c r="DJ381" i="1"/>
  <c r="DH381" i="1"/>
  <c r="DD381" i="1"/>
  <c r="DB381" i="1"/>
  <c r="CZ381" i="1"/>
  <c r="CV381" i="1"/>
  <c r="CT381" i="1"/>
  <c r="CR381" i="1"/>
  <c r="CN381" i="1"/>
  <c r="CL381" i="1"/>
  <c r="CJ381" i="1"/>
  <c r="CF381" i="1"/>
  <c r="CD381" i="1"/>
  <c r="CB381" i="1"/>
  <c r="BX381" i="1"/>
  <c r="BV381" i="1"/>
  <c r="BT381" i="1"/>
  <c r="BP381" i="1"/>
  <c r="BN381" i="1"/>
  <c r="BL381" i="1"/>
  <c r="BH381" i="1"/>
  <c r="BF381" i="1"/>
  <c r="BD381" i="1"/>
  <c r="AZ381" i="1"/>
  <c r="AX381" i="1"/>
  <c r="AV381" i="1"/>
  <c r="AR381" i="1"/>
  <c r="AP381" i="1"/>
  <c r="AN381" i="1"/>
  <c r="AH381" i="1"/>
  <c r="AD381" i="1"/>
  <c r="Z381" i="1"/>
  <c r="V381" i="1"/>
  <c r="T381" i="1"/>
  <c r="R381" i="1"/>
  <c r="E381" i="1"/>
  <c r="DF381" i="1" s="1"/>
  <c r="DM380" i="1"/>
  <c r="DL380" i="1"/>
  <c r="CV380" i="1"/>
  <c r="CF380" i="1"/>
  <c r="BP380" i="1"/>
  <c r="AZ380" i="1"/>
  <c r="AH380" i="1"/>
  <c r="E380" i="1"/>
  <c r="DF380" i="1" s="1"/>
  <c r="DM379" i="1"/>
  <c r="DL379" i="1"/>
  <c r="DJ379" i="1"/>
  <c r="DH379" i="1"/>
  <c r="DD379" i="1"/>
  <c r="DB379" i="1"/>
  <c r="CZ379" i="1"/>
  <c r="CV379" i="1"/>
  <c r="CT379" i="1"/>
  <c r="CR379" i="1"/>
  <c r="CN379" i="1"/>
  <c r="CL379" i="1"/>
  <c r="CJ379" i="1"/>
  <c r="CF379" i="1"/>
  <c r="CD379" i="1"/>
  <c r="CB379" i="1"/>
  <c r="BX379" i="1"/>
  <c r="BV379" i="1"/>
  <c r="BT379" i="1"/>
  <c r="BP379" i="1"/>
  <c r="BN379" i="1"/>
  <c r="BL379" i="1"/>
  <c r="BH379" i="1"/>
  <c r="BF379" i="1"/>
  <c r="BD379" i="1"/>
  <c r="AZ379" i="1"/>
  <c r="AX379" i="1"/>
  <c r="AV379" i="1"/>
  <c r="AR379" i="1"/>
  <c r="AP379" i="1"/>
  <c r="AN379" i="1"/>
  <c r="AH379" i="1"/>
  <c r="AD379" i="1"/>
  <c r="Z379" i="1"/>
  <c r="V379" i="1"/>
  <c r="T379" i="1"/>
  <c r="R379" i="1"/>
  <c r="E379" i="1"/>
  <c r="DF379" i="1" s="1"/>
  <c r="DM378" i="1"/>
  <c r="DM377" i="1" s="1"/>
  <c r="DL378" i="1"/>
  <c r="DL377" i="1" s="1"/>
  <c r="CZ378" i="1"/>
  <c r="CP378" i="1"/>
  <c r="CF378" i="1"/>
  <c r="CF377" i="1" s="1"/>
  <c r="BT378" i="1"/>
  <c r="BJ378" i="1"/>
  <c r="AZ378" i="1"/>
  <c r="AZ377" i="1" s="1"/>
  <c r="AN378" i="1"/>
  <c r="X378" i="1"/>
  <c r="E378" i="1"/>
  <c r="DH378" i="1" s="1"/>
  <c r="DK377" i="1"/>
  <c r="DI377" i="1"/>
  <c r="DG377" i="1"/>
  <c r="DE377" i="1"/>
  <c r="DC377" i="1"/>
  <c r="DA377" i="1"/>
  <c r="CY377" i="1"/>
  <c r="CW377" i="1"/>
  <c r="CU377" i="1"/>
  <c r="CS377" i="1"/>
  <c r="CQ377" i="1"/>
  <c r="CO377" i="1"/>
  <c r="CM377" i="1"/>
  <c r="CK377" i="1"/>
  <c r="CI377" i="1"/>
  <c r="CG377" i="1"/>
  <c r="CE377" i="1"/>
  <c r="CC377" i="1"/>
  <c r="CA377" i="1"/>
  <c r="BY377" i="1"/>
  <c r="BW377" i="1"/>
  <c r="BU377" i="1"/>
  <c r="BS377" i="1"/>
  <c r="BQ377" i="1"/>
  <c r="BO377" i="1"/>
  <c r="BM377" i="1"/>
  <c r="BK377" i="1"/>
  <c r="BI377" i="1"/>
  <c r="BG377" i="1"/>
  <c r="BE377" i="1"/>
  <c r="BC377" i="1"/>
  <c r="BA377" i="1"/>
  <c r="AY377" i="1"/>
  <c r="AW377" i="1"/>
  <c r="AU377" i="1"/>
  <c r="AS377" i="1"/>
  <c r="AQ377" i="1"/>
  <c r="AO377" i="1"/>
  <c r="AM377" i="1"/>
  <c r="AK377" i="1"/>
  <c r="AG377" i="1"/>
  <c r="AF377" i="1"/>
  <c r="AE377" i="1"/>
  <c r="AC377" i="1"/>
  <c r="Y377" i="1"/>
  <c r="W377" i="1"/>
  <c r="U377" i="1"/>
  <c r="S377" i="1"/>
  <c r="Q377" i="1"/>
  <c r="E377" i="1"/>
  <c r="DM376" i="1"/>
  <c r="CF376" i="1"/>
  <c r="AT376" i="1"/>
  <c r="Z376" i="1"/>
  <c r="E376" i="1"/>
  <c r="BV376" i="1" s="1"/>
  <c r="DM375" i="1"/>
  <c r="E375" i="1"/>
  <c r="DL375" i="1" s="1"/>
  <c r="DJ374" i="1"/>
  <c r="DH374" i="1"/>
  <c r="DF374" i="1"/>
  <c r="DB374" i="1"/>
  <c r="CZ374" i="1"/>
  <c r="CX374" i="1"/>
  <c r="CT374" i="1"/>
  <c r="CR374" i="1"/>
  <c r="CP374" i="1"/>
  <c r="CL374" i="1"/>
  <c r="CJ374" i="1"/>
  <c r="CH374" i="1"/>
  <c r="CD374" i="1"/>
  <c r="CB374" i="1"/>
  <c r="BZ374" i="1"/>
  <c r="BV374" i="1"/>
  <c r="BT374" i="1"/>
  <c r="BR374" i="1"/>
  <c r="BN374" i="1"/>
  <c r="BL374" i="1"/>
  <c r="BJ374" i="1"/>
  <c r="BF374" i="1"/>
  <c r="BD374" i="1"/>
  <c r="BB374" i="1"/>
  <c r="AX374" i="1"/>
  <c r="AV374" i="1"/>
  <c r="AT374" i="1"/>
  <c r="AP374" i="1"/>
  <c r="AN374" i="1"/>
  <c r="AL374" i="1"/>
  <c r="AD374" i="1"/>
  <c r="Z374" i="1"/>
  <c r="X374" i="1"/>
  <c r="U374" i="1"/>
  <c r="V374" i="1" s="1"/>
  <c r="T374" i="1"/>
  <c r="R374" i="1"/>
  <c r="E374" i="1"/>
  <c r="DL374" i="1" s="1"/>
  <c r="DM373" i="1"/>
  <c r="DL373" i="1"/>
  <c r="DH373" i="1"/>
  <c r="DF373" i="1"/>
  <c r="CZ373" i="1"/>
  <c r="CX373" i="1"/>
  <c r="CV373" i="1"/>
  <c r="CP373" i="1"/>
  <c r="CN373" i="1"/>
  <c r="CJ373" i="1"/>
  <c r="CF373" i="1"/>
  <c r="CB373" i="1"/>
  <c r="BZ373" i="1"/>
  <c r="BT373" i="1"/>
  <c r="BR373" i="1"/>
  <c r="BP373" i="1"/>
  <c r="BJ373" i="1"/>
  <c r="BH373" i="1"/>
  <c r="BD373" i="1"/>
  <c r="AZ373" i="1"/>
  <c r="AV373" i="1"/>
  <c r="AT373" i="1"/>
  <c r="AN373" i="1"/>
  <c r="AL373" i="1"/>
  <c r="AH373" i="1"/>
  <c r="X373" i="1"/>
  <c r="V373" i="1"/>
  <c r="R373" i="1"/>
  <c r="E373" i="1"/>
  <c r="DM372" i="1"/>
  <c r="DL372" i="1"/>
  <c r="DJ372" i="1"/>
  <c r="DH372" i="1"/>
  <c r="DD372" i="1"/>
  <c r="DB372" i="1"/>
  <c r="CZ372" i="1"/>
  <c r="CV372" i="1"/>
  <c r="CT372" i="1"/>
  <c r="CR372" i="1"/>
  <c r="CN372" i="1"/>
  <c r="CL372" i="1"/>
  <c r="CJ372" i="1"/>
  <c r="CF372" i="1"/>
  <c r="CD372" i="1"/>
  <c r="CB372" i="1"/>
  <c r="BX372" i="1"/>
  <c r="BV372" i="1"/>
  <c r="BT372" i="1"/>
  <c r="BP372" i="1"/>
  <c r="BN372" i="1"/>
  <c r="BL372" i="1"/>
  <c r="BH372" i="1"/>
  <c r="BF372" i="1"/>
  <c r="BD372" i="1"/>
  <c r="AZ372" i="1"/>
  <c r="AX372" i="1"/>
  <c r="AV372" i="1"/>
  <c r="AR372" i="1"/>
  <c r="AP372" i="1"/>
  <c r="AN372" i="1"/>
  <c r="AH372" i="1"/>
  <c r="AD372" i="1"/>
  <c r="Z372" i="1"/>
  <c r="V372" i="1"/>
  <c r="T372" i="1"/>
  <c r="R372" i="1"/>
  <c r="E372" i="1"/>
  <c r="DF372" i="1" s="1"/>
  <c r="DM371" i="1"/>
  <c r="DL371" i="1"/>
  <c r="DH371" i="1"/>
  <c r="CZ371" i="1"/>
  <c r="CX371" i="1"/>
  <c r="CP371" i="1"/>
  <c r="CN371" i="1"/>
  <c r="CF371" i="1"/>
  <c r="CB371" i="1"/>
  <c r="BT371" i="1"/>
  <c r="BR371" i="1"/>
  <c r="BJ371" i="1"/>
  <c r="BH371" i="1"/>
  <c r="AZ371" i="1"/>
  <c r="AV371" i="1"/>
  <c r="AN371" i="1"/>
  <c r="AL371" i="1"/>
  <c r="X371" i="1"/>
  <c r="V371" i="1"/>
  <c r="E371" i="1"/>
  <c r="DF371" i="1" s="1"/>
  <c r="DM370" i="1"/>
  <c r="DL370" i="1"/>
  <c r="DJ370" i="1"/>
  <c r="DH370" i="1"/>
  <c r="DD370" i="1"/>
  <c r="DB370" i="1"/>
  <c r="CZ370" i="1"/>
  <c r="CV370" i="1"/>
  <c r="CT370" i="1"/>
  <c r="CR370" i="1"/>
  <c r="CN370" i="1"/>
  <c r="CL370" i="1"/>
  <c r="CJ370" i="1"/>
  <c r="CF370" i="1"/>
  <c r="CD370" i="1"/>
  <c r="CB370" i="1"/>
  <c r="BX370" i="1"/>
  <c r="BV370" i="1"/>
  <c r="BT370" i="1"/>
  <c r="BP370" i="1"/>
  <c r="BN370" i="1"/>
  <c r="BL370" i="1"/>
  <c r="BH370" i="1"/>
  <c r="BF370" i="1"/>
  <c r="BD370" i="1"/>
  <c r="AZ370" i="1"/>
  <c r="AX370" i="1"/>
  <c r="AV370" i="1"/>
  <c r="AR370" i="1"/>
  <c r="AP370" i="1"/>
  <c r="AN370" i="1"/>
  <c r="AH370" i="1"/>
  <c r="AD370" i="1"/>
  <c r="Z370" i="1"/>
  <c r="V370" i="1"/>
  <c r="T370" i="1"/>
  <c r="R370" i="1"/>
  <c r="E370" i="1"/>
  <c r="DF370" i="1" s="1"/>
  <c r="DM369" i="1"/>
  <c r="DL369" i="1"/>
  <c r="CZ369" i="1"/>
  <c r="CP369" i="1"/>
  <c r="CF369" i="1"/>
  <c r="BT369" i="1"/>
  <c r="BJ369" i="1"/>
  <c r="AZ369" i="1"/>
  <c r="AN369" i="1"/>
  <c r="X369" i="1"/>
  <c r="E369" i="1"/>
  <c r="DH369" i="1" s="1"/>
  <c r="DM368" i="1"/>
  <c r="DL368" i="1"/>
  <c r="DJ368" i="1"/>
  <c r="DH368" i="1"/>
  <c r="DD368" i="1"/>
  <c r="DB368" i="1"/>
  <c r="CZ368" i="1"/>
  <c r="CV368" i="1"/>
  <c r="CT368" i="1"/>
  <c r="CR368" i="1"/>
  <c r="CN368" i="1"/>
  <c r="CL368" i="1"/>
  <c r="CJ368" i="1"/>
  <c r="CF368" i="1"/>
  <c r="CD368" i="1"/>
  <c r="CB368" i="1"/>
  <c r="BX368" i="1"/>
  <c r="BV368" i="1"/>
  <c r="BT368" i="1"/>
  <c r="BP368" i="1"/>
  <c r="BN368" i="1"/>
  <c r="BL368" i="1"/>
  <c r="BH368" i="1"/>
  <c r="BF368" i="1"/>
  <c r="BD368" i="1"/>
  <c r="AZ368" i="1"/>
  <c r="AX368" i="1"/>
  <c r="AV368" i="1"/>
  <c r="AR368" i="1"/>
  <c r="AP368" i="1"/>
  <c r="AN368" i="1"/>
  <c r="AH368" i="1"/>
  <c r="AD368" i="1"/>
  <c r="Z368" i="1"/>
  <c r="V368" i="1"/>
  <c r="T368" i="1"/>
  <c r="R368" i="1"/>
  <c r="E368" i="1"/>
  <c r="DF368" i="1" s="1"/>
  <c r="DM367" i="1"/>
  <c r="E367" i="1"/>
  <c r="DL367" i="1" s="1"/>
  <c r="DM366" i="1"/>
  <c r="DL366" i="1"/>
  <c r="DJ366" i="1"/>
  <c r="DH366" i="1"/>
  <c r="DD366" i="1"/>
  <c r="DB366" i="1"/>
  <c r="CZ366" i="1"/>
  <c r="CV366" i="1"/>
  <c r="CT366" i="1"/>
  <c r="CR366" i="1"/>
  <c r="CN366" i="1"/>
  <c r="CL366" i="1"/>
  <c r="CJ366" i="1"/>
  <c r="CF366" i="1"/>
  <c r="CD366" i="1"/>
  <c r="CB366" i="1"/>
  <c r="BX366" i="1"/>
  <c r="BV366" i="1"/>
  <c r="BT366" i="1"/>
  <c r="BP366" i="1"/>
  <c r="BN366" i="1"/>
  <c r="BL366" i="1"/>
  <c r="BH366" i="1"/>
  <c r="BF366" i="1"/>
  <c r="BD366" i="1"/>
  <c r="AZ366" i="1"/>
  <c r="AX366" i="1"/>
  <c r="AV366" i="1"/>
  <c r="AR366" i="1"/>
  <c r="AP366" i="1"/>
  <c r="AN366" i="1"/>
  <c r="AH366" i="1"/>
  <c r="AD366" i="1"/>
  <c r="Z366" i="1"/>
  <c r="V366" i="1"/>
  <c r="T366" i="1"/>
  <c r="R366" i="1"/>
  <c r="E366" i="1"/>
  <c r="DF366" i="1" s="1"/>
  <c r="DM365" i="1"/>
  <c r="DF365" i="1"/>
  <c r="CV365" i="1"/>
  <c r="CN365" i="1"/>
  <c r="CF365" i="1"/>
  <c r="BX365" i="1"/>
  <c r="BP365" i="1"/>
  <c r="BH365" i="1"/>
  <c r="AZ365" i="1"/>
  <c r="AR365" i="1"/>
  <c r="AH365" i="1"/>
  <c r="V365" i="1"/>
  <c r="E365" i="1"/>
  <c r="DD365" i="1" s="1"/>
  <c r="DM364" i="1"/>
  <c r="DL364" i="1"/>
  <c r="DJ364" i="1"/>
  <c r="DH364" i="1"/>
  <c r="DD364" i="1"/>
  <c r="DB364" i="1"/>
  <c r="CZ364" i="1"/>
  <c r="CV364" i="1"/>
  <c r="CT364" i="1"/>
  <c r="CR364" i="1"/>
  <c r="CN364" i="1"/>
  <c r="CL364" i="1"/>
  <c r="CJ364" i="1"/>
  <c r="CF364" i="1"/>
  <c r="CD364" i="1"/>
  <c r="CB364" i="1"/>
  <c r="BX364" i="1"/>
  <c r="BV364" i="1"/>
  <c r="BT364" i="1"/>
  <c r="BP364" i="1"/>
  <c r="BN364" i="1"/>
  <c r="BL364" i="1"/>
  <c r="BH364" i="1"/>
  <c r="BF364" i="1"/>
  <c r="BD364" i="1"/>
  <c r="AZ364" i="1"/>
  <c r="AX364" i="1"/>
  <c r="AV364" i="1"/>
  <c r="AR364" i="1"/>
  <c r="AP364" i="1"/>
  <c r="AN364" i="1"/>
  <c r="AH364" i="1"/>
  <c r="AD364" i="1"/>
  <c r="Z364" i="1"/>
  <c r="V364" i="1"/>
  <c r="T364" i="1"/>
  <c r="R364" i="1"/>
  <c r="E364" i="1"/>
  <c r="DF364" i="1" s="1"/>
  <c r="DM363" i="1"/>
  <c r="DL363" i="1"/>
  <c r="DD363" i="1"/>
  <c r="CV363" i="1"/>
  <c r="CN363" i="1"/>
  <c r="CF363" i="1"/>
  <c r="BX363" i="1"/>
  <c r="BP363" i="1"/>
  <c r="BH363" i="1"/>
  <c r="AZ363" i="1"/>
  <c r="AR363" i="1"/>
  <c r="AH363" i="1"/>
  <c r="V363" i="1"/>
  <c r="E363" i="1"/>
  <c r="DH363" i="1" s="1"/>
  <c r="DM362" i="1"/>
  <c r="DL362" i="1"/>
  <c r="DJ362" i="1"/>
  <c r="DH362" i="1"/>
  <c r="DD362" i="1"/>
  <c r="DB362" i="1"/>
  <c r="CZ362" i="1"/>
  <c r="CV362" i="1"/>
  <c r="CT362" i="1"/>
  <c r="CR362" i="1"/>
  <c r="CN362" i="1"/>
  <c r="CL362" i="1"/>
  <c r="CJ362" i="1"/>
  <c r="CF362" i="1"/>
  <c r="CD362" i="1"/>
  <c r="CB362" i="1"/>
  <c r="BX362" i="1"/>
  <c r="BV362" i="1"/>
  <c r="BT362" i="1"/>
  <c r="BP362" i="1"/>
  <c r="BN362" i="1"/>
  <c r="BL362" i="1"/>
  <c r="BH362" i="1"/>
  <c r="BF362" i="1"/>
  <c r="BD362" i="1"/>
  <c r="AZ362" i="1"/>
  <c r="AX362" i="1"/>
  <c r="AV362" i="1"/>
  <c r="AR362" i="1"/>
  <c r="AP362" i="1"/>
  <c r="AN362" i="1"/>
  <c r="AH362" i="1"/>
  <c r="AD362" i="1"/>
  <c r="Z362" i="1"/>
  <c r="V362" i="1"/>
  <c r="T362" i="1"/>
  <c r="R362" i="1"/>
  <c r="E362" i="1"/>
  <c r="DF362" i="1" s="1"/>
  <c r="DM361" i="1"/>
  <c r="DL361" i="1"/>
  <c r="DD361" i="1"/>
  <c r="CV361" i="1"/>
  <c r="CN361" i="1"/>
  <c r="CF361" i="1"/>
  <c r="BX361" i="1"/>
  <c r="BP361" i="1"/>
  <c r="BH361" i="1"/>
  <c r="AZ361" i="1"/>
  <c r="AR361" i="1"/>
  <c r="AH361" i="1"/>
  <c r="V361" i="1"/>
  <c r="E361" i="1"/>
  <c r="DH361" i="1" s="1"/>
  <c r="DM360" i="1"/>
  <c r="DL360" i="1"/>
  <c r="DJ360" i="1"/>
  <c r="DH360" i="1"/>
  <c r="DD360" i="1"/>
  <c r="DB360" i="1"/>
  <c r="CZ360" i="1"/>
  <c r="CV360" i="1"/>
  <c r="CT360" i="1"/>
  <c r="CR360" i="1"/>
  <c r="CN360" i="1"/>
  <c r="CL360" i="1"/>
  <c r="CJ360" i="1"/>
  <c r="CF360" i="1"/>
  <c r="CD360" i="1"/>
  <c r="CB360" i="1"/>
  <c r="BX360" i="1"/>
  <c r="BV360" i="1"/>
  <c r="BT360" i="1"/>
  <c r="BP360" i="1"/>
  <c r="BN360" i="1"/>
  <c r="BL360" i="1"/>
  <c r="BH360" i="1"/>
  <c r="BF360" i="1"/>
  <c r="BD360" i="1"/>
  <c r="AZ360" i="1"/>
  <c r="AX360" i="1"/>
  <c r="AV360" i="1"/>
  <c r="AR360" i="1"/>
  <c r="AP360" i="1"/>
  <c r="AN360" i="1"/>
  <c r="AH360" i="1"/>
  <c r="AD360" i="1"/>
  <c r="Z360" i="1"/>
  <c r="V360" i="1"/>
  <c r="T360" i="1"/>
  <c r="R360" i="1"/>
  <c r="E360" i="1"/>
  <c r="DF360" i="1" s="1"/>
  <c r="DM359" i="1"/>
  <c r="DL359" i="1"/>
  <c r="DD359" i="1"/>
  <c r="CV359" i="1"/>
  <c r="CN359" i="1"/>
  <c r="CF359" i="1"/>
  <c r="BX359" i="1"/>
  <c r="BP359" i="1"/>
  <c r="BH359" i="1"/>
  <c r="AZ359" i="1"/>
  <c r="AR359" i="1"/>
  <c r="AH359" i="1"/>
  <c r="V359" i="1"/>
  <c r="E359" i="1"/>
  <c r="DH359" i="1" s="1"/>
  <c r="DM358" i="1"/>
  <c r="DL358" i="1"/>
  <c r="DJ358" i="1"/>
  <c r="DH358" i="1"/>
  <c r="DD358" i="1"/>
  <c r="DB358" i="1"/>
  <c r="CZ358" i="1"/>
  <c r="CV358" i="1"/>
  <c r="CT358" i="1"/>
  <c r="CR358" i="1"/>
  <c r="CN358" i="1"/>
  <c r="CL358" i="1"/>
  <c r="CJ358" i="1"/>
  <c r="CF358" i="1"/>
  <c r="CD358" i="1"/>
  <c r="CB358" i="1"/>
  <c r="BX358" i="1"/>
  <c r="BV358" i="1"/>
  <c r="BT358" i="1"/>
  <c r="BP358" i="1"/>
  <c r="BN358" i="1"/>
  <c r="BL358" i="1"/>
  <c r="BH358" i="1"/>
  <c r="BF358" i="1"/>
  <c r="BD358" i="1"/>
  <c r="AZ358" i="1"/>
  <c r="AX358" i="1"/>
  <c r="AV358" i="1"/>
  <c r="AR358" i="1"/>
  <c r="AP358" i="1"/>
  <c r="AN358" i="1"/>
  <c r="AH358" i="1"/>
  <c r="AD358" i="1"/>
  <c r="Z358" i="1"/>
  <c r="V358" i="1"/>
  <c r="T358" i="1"/>
  <c r="R358" i="1"/>
  <c r="E358" i="1"/>
  <c r="DF358" i="1" s="1"/>
  <c r="DK357" i="1"/>
  <c r="DI357" i="1"/>
  <c r="DG357" i="1"/>
  <c r="DE357" i="1"/>
  <c r="DC357" i="1"/>
  <c r="DA357" i="1"/>
  <c r="CY357" i="1"/>
  <c r="CW357" i="1"/>
  <c r="CU357" i="1"/>
  <c r="CS357" i="1"/>
  <c r="CQ357" i="1"/>
  <c r="CO357" i="1"/>
  <c r="CM357" i="1"/>
  <c r="CK357" i="1"/>
  <c r="CI357" i="1"/>
  <c r="CG357" i="1"/>
  <c r="CE357" i="1"/>
  <c r="CC357" i="1"/>
  <c r="CA357" i="1"/>
  <c r="BY357" i="1"/>
  <c r="BW357" i="1"/>
  <c r="BU357" i="1"/>
  <c r="BS357" i="1"/>
  <c r="BQ357" i="1"/>
  <c r="BO357" i="1"/>
  <c r="BM357" i="1"/>
  <c r="BK357" i="1"/>
  <c r="BI357" i="1"/>
  <c r="BG357" i="1"/>
  <c r="BE357" i="1"/>
  <c r="BC357" i="1"/>
  <c r="BA357" i="1"/>
  <c r="AY357" i="1"/>
  <c r="AW357" i="1"/>
  <c r="AU357" i="1"/>
  <c r="AS357" i="1"/>
  <c r="AQ357" i="1"/>
  <c r="AO357" i="1"/>
  <c r="AM357" i="1"/>
  <c r="AK357" i="1"/>
  <c r="AG357" i="1"/>
  <c r="AF357" i="1"/>
  <c r="AE357" i="1"/>
  <c r="AC357" i="1"/>
  <c r="Y357" i="1"/>
  <c r="W357" i="1"/>
  <c r="U357" i="1"/>
  <c r="S357" i="1"/>
  <c r="Q357" i="1"/>
  <c r="E357" i="1"/>
  <c r="DM356" i="1"/>
  <c r="DL356" i="1"/>
  <c r="DJ356" i="1"/>
  <c r="DD356" i="1"/>
  <c r="DB356" i="1"/>
  <c r="CV356" i="1"/>
  <c r="CT356" i="1"/>
  <c r="CN356" i="1"/>
  <c r="CL356" i="1"/>
  <c r="CF356" i="1"/>
  <c r="CD356" i="1"/>
  <c r="BX356" i="1"/>
  <c r="BV356" i="1"/>
  <c r="BP356" i="1"/>
  <c r="BN356" i="1"/>
  <c r="BH356" i="1"/>
  <c r="BF356" i="1"/>
  <c r="AZ356" i="1"/>
  <c r="AX356" i="1"/>
  <c r="AR356" i="1"/>
  <c r="AP356" i="1"/>
  <c r="AH356" i="1"/>
  <c r="AD356" i="1"/>
  <c r="V356" i="1"/>
  <c r="T356" i="1"/>
  <c r="E356" i="1"/>
  <c r="DF356" i="1" s="1"/>
  <c r="DM355" i="1"/>
  <c r="DH355" i="1"/>
  <c r="DF355" i="1"/>
  <c r="CZ355" i="1"/>
  <c r="CR355" i="1"/>
  <c r="CP355" i="1"/>
  <c r="CJ355" i="1"/>
  <c r="CB355" i="1"/>
  <c r="BZ355" i="1"/>
  <c r="BT355" i="1"/>
  <c r="BL355" i="1"/>
  <c r="BJ355" i="1"/>
  <c r="BD355" i="1"/>
  <c r="AV355" i="1"/>
  <c r="AT355" i="1"/>
  <c r="AN355" i="1"/>
  <c r="Z355" i="1"/>
  <c r="X355" i="1"/>
  <c r="R355" i="1"/>
  <c r="E355" i="1"/>
  <c r="DM354" i="1"/>
  <c r="E354" i="1"/>
  <c r="DL354" i="1" s="1"/>
  <c r="DM353" i="1"/>
  <c r="DH353" i="1"/>
  <c r="DF353" i="1"/>
  <c r="CX353" i="1"/>
  <c r="CT353" i="1"/>
  <c r="CL353" i="1"/>
  <c r="CJ353" i="1"/>
  <c r="CB353" i="1"/>
  <c r="BZ353" i="1"/>
  <c r="BR353" i="1"/>
  <c r="BN353" i="1"/>
  <c r="BF353" i="1"/>
  <c r="BD353" i="1"/>
  <c r="AV353" i="1"/>
  <c r="AT353" i="1"/>
  <c r="AL353" i="1"/>
  <c r="AD353" i="1"/>
  <c r="T353" i="1"/>
  <c r="R353" i="1"/>
  <c r="E353" i="1"/>
  <c r="DJ353" i="1" s="1"/>
  <c r="DM352" i="1"/>
  <c r="DL352" i="1"/>
  <c r="DJ352" i="1"/>
  <c r="DF352" i="1"/>
  <c r="DB352" i="1"/>
  <c r="CX352" i="1"/>
  <c r="CV352" i="1"/>
  <c r="CP352" i="1"/>
  <c r="CN352" i="1"/>
  <c r="CL352" i="1"/>
  <c r="CF352" i="1"/>
  <c r="CD352" i="1"/>
  <c r="BZ352" i="1"/>
  <c r="BV352" i="1"/>
  <c r="BR352" i="1"/>
  <c r="BP352" i="1"/>
  <c r="BJ352" i="1"/>
  <c r="BH352" i="1"/>
  <c r="BF352" i="1"/>
  <c r="AZ352" i="1"/>
  <c r="AX352" i="1"/>
  <c r="AT352" i="1"/>
  <c r="AP352" i="1"/>
  <c r="AL352" i="1"/>
  <c r="AH352" i="1"/>
  <c r="X352" i="1"/>
  <c r="V352" i="1"/>
  <c r="T352" i="1"/>
  <c r="E352" i="1"/>
  <c r="DM351" i="1"/>
  <c r="BZ351" i="1"/>
  <c r="BN351" i="1"/>
  <c r="BD351" i="1"/>
  <c r="AT351" i="1"/>
  <c r="AD351" i="1"/>
  <c r="R351" i="1"/>
  <c r="E351" i="1"/>
  <c r="DJ351" i="1" s="1"/>
  <c r="DM350" i="1"/>
  <c r="DJ350" i="1"/>
  <c r="DF350" i="1"/>
  <c r="CX350" i="1"/>
  <c r="CV350" i="1"/>
  <c r="CN350" i="1"/>
  <c r="CL350" i="1"/>
  <c r="CD350" i="1"/>
  <c r="BZ350" i="1"/>
  <c r="BR350" i="1"/>
  <c r="BP350" i="1"/>
  <c r="BH350" i="1"/>
  <c r="BF350" i="1"/>
  <c r="AX350" i="1"/>
  <c r="AT350" i="1"/>
  <c r="AL350" i="1"/>
  <c r="AH350" i="1"/>
  <c r="V350" i="1"/>
  <c r="T350" i="1"/>
  <c r="E350" i="1"/>
  <c r="DL350" i="1" s="1"/>
  <c r="DM349" i="1"/>
  <c r="E349" i="1"/>
  <c r="DJ349" i="1" s="1"/>
  <c r="DM348" i="1"/>
  <c r="DF348" i="1"/>
  <c r="CV348" i="1"/>
  <c r="CL348" i="1"/>
  <c r="BZ348" i="1"/>
  <c r="BP348" i="1"/>
  <c r="BF348" i="1"/>
  <c r="AT348" i="1"/>
  <c r="AH348" i="1"/>
  <c r="T348" i="1"/>
  <c r="E348" i="1"/>
  <c r="DL348" i="1" s="1"/>
  <c r="DM347" i="1"/>
  <c r="DJ347" i="1"/>
  <c r="DH347" i="1"/>
  <c r="DF347" i="1"/>
  <c r="CZ347" i="1"/>
  <c r="CX347" i="1"/>
  <c r="CT347" i="1"/>
  <c r="CP347" i="1"/>
  <c r="CL347" i="1"/>
  <c r="CJ347" i="1"/>
  <c r="CD347" i="1"/>
  <c r="CB347" i="1"/>
  <c r="BZ347" i="1"/>
  <c r="BT347" i="1"/>
  <c r="BR347" i="1"/>
  <c r="BN347" i="1"/>
  <c r="BJ347" i="1"/>
  <c r="BF347" i="1"/>
  <c r="BD347" i="1"/>
  <c r="AX347" i="1"/>
  <c r="AV347" i="1"/>
  <c r="AT347" i="1"/>
  <c r="AN347" i="1"/>
  <c r="AL347" i="1"/>
  <c r="AD347" i="1"/>
  <c r="X347" i="1"/>
  <c r="T347" i="1"/>
  <c r="R347" i="1"/>
  <c r="E347" i="1"/>
  <c r="DM346" i="1"/>
  <c r="E346" i="1"/>
  <c r="DL346" i="1" s="1"/>
  <c r="DM345" i="1"/>
  <c r="DH345" i="1"/>
  <c r="DF345" i="1"/>
  <c r="CX345" i="1"/>
  <c r="CT345" i="1"/>
  <c r="CL345" i="1"/>
  <c r="CJ345" i="1"/>
  <c r="CD345" i="1"/>
  <c r="CB345" i="1"/>
  <c r="BV345" i="1"/>
  <c r="BT345" i="1"/>
  <c r="BN345" i="1"/>
  <c r="BL345" i="1"/>
  <c r="BF345" i="1"/>
  <c r="BD345" i="1"/>
  <c r="AX345" i="1"/>
  <c r="AV345" i="1"/>
  <c r="AP345" i="1"/>
  <c r="AN345" i="1"/>
  <c r="AD345" i="1"/>
  <c r="Z345" i="1"/>
  <c r="T345" i="1"/>
  <c r="R345" i="1"/>
  <c r="E345" i="1"/>
  <c r="DJ345" i="1" s="1"/>
  <c r="DM344" i="1"/>
  <c r="E344" i="1"/>
  <c r="DF344" i="1" s="1"/>
  <c r="DM343" i="1"/>
  <c r="DJ343" i="1"/>
  <c r="DH343" i="1"/>
  <c r="DB343" i="1"/>
  <c r="CZ343" i="1"/>
  <c r="CT343" i="1"/>
  <c r="CR343" i="1"/>
  <c r="CL343" i="1"/>
  <c r="CJ343" i="1"/>
  <c r="CD343" i="1"/>
  <c r="CB343" i="1"/>
  <c r="BV343" i="1"/>
  <c r="BT343" i="1"/>
  <c r="BN343" i="1"/>
  <c r="BL343" i="1"/>
  <c r="BF343" i="1"/>
  <c r="BD343" i="1"/>
  <c r="AX343" i="1"/>
  <c r="AV343" i="1"/>
  <c r="AP343" i="1"/>
  <c r="AN343" i="1"/>
  <c r="AD343" i="1"/>
  <c r="Z343" i="1"/>
  <c r="T343" i="1"/>
  <c r="R343" i="1"/>
  <c r="E343" i="1"/>
  <c r="DF343" i="1" s="1"/>
  <c r="DM342" i="1"/>
  <c r="E342" i="1"/>
  <c r="DF342" i="1" s="1"/>
  <c r="DM341" i="1"/>
  <c r="DJ341" i="1"/>
  <c r="DH341" i="1"/>
  <c r="DB341" i="1"/>
  <c r="CZ341" i="1"/>
  <c r="CT341" i="1"/>
  <c r="CR341" i="1"/>
  <c r="CL341" i="1"/>
  <c r="CJ341" i="1"/>
  <c r="CD341" i="1"/>
  <c r="CB341" i="1"/>
  <c r="BV341" i="1"/>
  <c r="BT341" i="1"/>
  <c r="BN341" i="1"/>
  <c r="BL341" i="1"/>
  <c r="BF341" i="1"/>
  <c r="BD341" i="1"/>
  <c r="AX341" i="1"/>
  <c r="AV341" i="1"/>
  <c r="AP341" i="1"/>
  <c r="AN341" i="1"/>
  <c r="AD341" i="1"/>
  <c r="Z341" i="1"/>
  <c r="T341" i="1"/>
  <c r="R341" i="1"/>
  <c r="E341" i="1"/>
  <c r="DF341" i="1" s="1"/>
  <c r="DM340" i="1"/>
  <c r="DF340" i="1"/>
  <c r="CX340" i="1"/>
  <c r="CP340" i="1"/>
  <c r="CH340" i="1"/>
  <c r="BZ340" i="1"/>
  <c r="BR340" i="1"/>
  <c r="BJ340" i="1"/>
  <c r="BB340" i="1"/>
  <c r="AT340" i="1"/>
  <c r="AL340" i="1"/>
  <c r="X340" i="1"/>
  <c r="U340" i="1"/>
  <c r="U337" i="1" s="1"/>
  <c r="R340" i="1"/>
  <c r="E340" i="1"/>
  <c r="DL340" i="1" s="1"/>
  <c r="DM339" i="1"/>
  <c r="DL339" i="1"/>
  <c r="DJ339" i="1"/>
  <c r="DH339" i="1"/>
  <c r="DD339" i="1"/>
  <c r="DB339" i="1"/>
  <c r="CZ339" i="1"/>
  <c r="CV339" i="1"/>
  <c r="CT339" i="1"/>
  <c r="CR339" i="1"/>
  <c r="CN339" i="1"/>
  <c r="CL339" i="1"/>
  <c r="CJ339" i="1"/>
  <c r="CF339" i="1"/>
  <c r="CD339" i="1"/>
  <c r="CB339" i="1"/>
  <c r="BX339" i="1"/>
  <c r="BV339" i="1"/>
  <c r="BT339" i="1"/>
  <c r="BP339" i="1"/>
  <c r="BN339" i="1"/>
  <c r="BL339" i="1"/>
  <c r="BH339" i="1"/>
  <c r="BF339" i="1"/>
  <c r="BD339" i="1"/>
  <c r="AZ339" i="1"/>
  <c r="AX339" i="1"/>
  <c r="AV339" i="1"/>
  <c r="AR339" i="1"/>
  <c r="AP339" i="1"/>
  <c r="AN339" i="1"/>
  <c r="AH339" i="1"/>
  <c r="AD339" i="1"/>
  <c r="Z339" i="1"/>
  <c r="V339" i="1"/>
  <c r="T339" i="1"/>
  <c r="R339" i="1"/>
  <c r="E339" i="1"/>
  <c r="DF339" i="1" s="1"/>
  <c r="DM338" i="1"/>
  <c r="DM337" i="1" s="1"/>
  <c r="DH338" i="1"/>
  <c r="CZ338" i="1"/>
  <c r="CR338" i="1"/>
  <c r="CJ338" i="1"/>
  <c r="CB338" i="1"/>
  <c r="BT338" i="1"/>
  <c r="BL338" i="1"/>
  <c r="BD338" i="1"/>
  <c r="AV338" i="1"/>
  <c r="AN338" i="1"/>
  <c r="Z338" i="1"/>
  <c r="R338" i="1"/>
  <c r="E338" i="1"/>
  <c r="DF338" i="1" s="1"/>
  <c r="DK337" i="1"/>
  <c r="DI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M337" i="1"/>
  <c r="BK337" i="1"/>
  <c r="BI337" i="1"/>
  <c r="BG337" i="1"/>
  <c r="BE337" i="1"/>
  <c r="BC337" i="1"/>
  <c r="BA337" i="1"/>
  <c r="AY337" i="1"/>
  <c r="AW337" i="1"/>
  <c r="AU337" i="1"/>
  <c r="AS337" i="1"/>
  <c r="AQ337" i="1"/>
  <c r="AO337" i="1"/>
  <c r="AM337" i="1"/>
  <c r="AK337" i="1"/>
  <c r="AG337" i="1"/>
  <c r="AF337" i="1"/>
  <c r="AE337" i="1"/>
  <c r="AC337" i="1"/>
  <c r="Y337" i="1"/>
  <c r="W337" i="1"/>
  <c r="S337" i="1"/>
  <c r="Q337" i="1"/>
  <c r="E337" i="1"/>
  <c r="DM336" i="1"/>
  <c r="DJ336" i="1"/>
  <c r="DH336" i="1"/>
  <c r="DB336" i="1"/>
  <c r="CZ336" i="1"/>
  <c r="CT336" i="1"/>
  <c r="CR336" i="1"/>
  <c r="CL336" i="1"/>
  <c r="CJ336" i="1"/>
  <c r="CD336" i="1"/>
  <c r="CB336" i="1"/>
  <c r="BV336" i="1"/>
  <c r="BT336" i="1"/>
  <c r="BN336" i="1"/>
  <c r="BL336" i="1"/>
  <c r="BF336" i="1"/>
  <c r="BD336" i="1"/>
  <c r="AX336" i="1"/>
  <c r="AV336" i="1"/>
  <c r="AP336" i="1"/>
  <c r="AN336" i="1"/>
  <c r="AD336" i="1"/>
  <c r="Z336" i="1"/>
  <c r="T336" i="1"/>
  <c r="R336" i="1"/>
  <c r="E336" i="1"/>
  <c r="DF336" i="1" s="1"/>
  <c r="DF335" i="1"/>
  <c r="CX335" i="1"/>
  <c r="CP335" i="1"/>
  <c r="CH335" i="1"/>
  <c r="BZ335" i="1"/>
  <c r="BR335" i="1"/>
  <c r="BK335" i="1"/>
  <c r="BL335" i="1" s="1"/>
  <c r="BD335" i="1"/>
  <c r="AV335" i="1"/>
  <c r="AN335" i="1"/>
  <c r="Z335" i="1"/>
  <c r="R335" i="1"/>
  <c r="E335" i="1"/>
  <c r="DL335" i="1" s="1"/>
  <c r="DM334" i="1"/>
  <c r="DL334" i="1"/>
  <c r="DJ334" i="1"/>
  <c r="DH334" i="1"/>
  <c r="DD334" i="1"/>
  <c r="DB334" i="1"/>
  <c r="CZ334" i="1"/>
  <c r="CV334" i="1"/>
  <c r="CT334" i="1"/>
  <c r="CR334" i="1"/>
  <c r="CN334" i="1"/>
  <c r="CL334" i="1"/>
  <c r="CJ334" i="1"/>
  <c r="CF334" i="1"/>
  <c r="CD334" i="1"/>
  <c r="CB334" i="1"/>
  <c r="BX334" i="1"/>
  <c r="BV334" i="1"/>
  <c r="BT334" i="1"/>
  <c r="BP334" i="1"/>
  <c r="BN334" i="1"/>
  <c r="BL334" i="1"/>
  <c r="BH334" i="1"/>
  <c r="BF334" i="1"/>
  <c r="BD334" i="1"/>
  <c r="AZ334" i="1"/>
  <c r="AX334" i="1"/>
  <c r="AV334" i="1"/>
  <c r="AR334" i="1"/>
  <c r="AP334" i="1"/>
  <c r="AN334" i="1"/>
  <c r="AH334" i="1"/>
  <c r="AD334" i="1"/>
  <c r="Z334" i="1"/>
  <c r="V334" i="1"/>
  <c r="T334" i="1"/>
  <c r="R334" i="1"/>
  <c r="E334" i="1"/>
  <c r="DF334" i="1" s="1"/>
  <c r="DM333" i="1"/>
  <c r="CZ333" i="1"/>
  <c r="CJ333" i="1"/>
  <c r="BT333" i="1"/>
  <c r="BD333" i="1"/>
  <c r="AN333" i="1"/>
  <c r="Z333" i="1"/>
  <c r="R333" i="1"/>
  <c r="E333" i="1"/>
  <c r="CR333" i="1" s="1"/>
  <c r="DM332" i="1"/>
  <c r="DL332" i="1"/>
  <c r="DJ332" i="1"/>
  <c r="DH332" i="1"/>
  <c r="DD332" i="1"/>
  <c r="DB332" i="1"/>
  <c r="CZ332" i="1"/>
  <c r="CV332" i="1"/>
  <c r="CT332" i="1"/>
  <c r="CR332" i="1"/>
  <c r="CN332" i="1"/>
  <c r="CL332" i="1"/>
  <c r="CJ332" i="1"/>
  <c r="CF332" i="1"/>
  <c r="CD332" i="1"/>
  <c r="CB332" i="1"/>
  <c r="BX332" i="1"/>
  <c r="BV332" i="1"/>
  <c r="BT332" i="1"/>
  <c r="BP332" i="1"/>
  <c r="BN332" i="1"/>
  <c r="BL332" i="1"/>
  <c r="BH332" i="1"/>
  <c r="BF332" i="1"/>
  <c r="BD332" i="1"/>
  <c r="AZ332" i="1"/>
  <c r="AX332" i="1"/>
  <c r="AV332" i="1"/>
  <c r="AR332" i="1"/>
  <c r="AP332" i="1"/>
  <c r="AN332" i="1"/>
  <c r="AH332" i="1"/>
  <c r="AD332" i="1"/>
  <c r="Z332" i="1"/>
  <c r="V332" i="1"/>
  <c r="T332" i="1"/>
  <c r="R332" i="1"/>
  <c r="E332" i="1"/>
  <c r="DF332" i="1" s="1"/>
  <c r="DM331" i="1"/>
  <c r="DH331" i="1"/>
  <c r="DF331" i="1"/>
  <c r="CZ331" i="1"/>
  <c r="CX331" i="1"/>
  <c r="CR331" i="1"/>
  <c r="CP331" i="1"/>
  <c r="CJ331" i="1"/>
  <c r="CH331" i="1"/>
  <c r="CB331" i="1"/>
  <c r="BZ331" i="1"/>
  <c r="BT331" i="1"/>
  <c r="BR331" i="1"/>
  <c r="BL331" i="1"/>
  <c r="BK331" i="1"/>
  <c r="BF331" i="1"/>
  <c r="BD331" i="1"/>
  <c r="AX331" i="1"/>
  <c r="AV331" i="1"/>
  <c r="AP331" i="1"/>
  <c r="AN331" i="1"/>
  <c r="AD331" i="1"/>
  <c r="Z331" i="1"/>
  <c r="T331" i="1"/>
  <c r="R331" i="1"/>
  <c r="E331" i="1"/>
  <c r="DL331" i="1" s="1"/>
  <c r="DM330" i="1"/>
  <c r="DL330" i="1"/>
  <c r="DF330" i="1"/>
  <c r="DD330" i="1"/>
  <c r="CV330" i="1"/>
  <c r="CP330" i="1"/>
  <c r="CN330" i="1"/>
  <c r="CF330" i="1"/>
  <c r="BZ330" i="1"/>
  <c r="BX330" i="1"/>
  <c r="BP330" i="1"/>
  <c r="BJ330" i="1"/>
  <c r="BH330" i="1"/>
  <c r="AZ330" i="1"/>
  <c r="AT330" i="1"/>
  <c r="AR330" i="1"/>
  <c r="AH330" i="1"/>
  <c r="X330" i="1"/>
  <c r="V330" i="1"/>
  <c r="E330" i="1"/>
  <c r="DM329" i="1"/>
  <c r="DJ329" i="1"/>
  <c r="DH329" i="1"/>
  <c r="DB329" i="1"/>
  <c r="CZ329" i="1"/>
  <c r="CT329" i="1"/>
  <c r="CR329" i="1"/>
  <c r="CL329" i="1"/>
  <c r="CJ329" i="1"/>
  <c r="CD329" i="1"/>
  <c r="CB329" i="1"/>
  <c r="BV329" i="1"/>
  <c r="BT329" i="1"/>
  <c r="BN329" i="1"/>
  <c r="BL329" i="1"/>
  <c r="BF329" i="1"/>
  <c r="BD329" i="1"/>
  <c r="AX329" i="1"/>
  <c r="AV329" i="1"/>
  <c r="AP329" i="1"/>
  <c r="AN329" i="1"/>
  <c r="AD329" i="1"/>
  <c r="Z329" i="1"/>
  <c r="T329" i="1"/>
  <c r="R329" i="1"/>
  <c r="E329" i="1"/>
  <c r="DF329" i="1" s="1"/>
  <c r="DM328" i="1"/>
  <c r="DL328" i="1"/>
  <c r="DF328" i="1"/>
  <c r="DD328" i="1"/>
  <c r="CV328" i="1"/>
  <c r="CP328" i="1"/>
  <c r="CN328" i="1"/>
  <c r="CF328" i="1"/>
  <c r="BZ328" i="1"/>
  <c r="BX328" i="1"/>
  <c r="BP328" i="1"/>
  <c r="BJ328" i="1"/>
  <c r="BH328" i="1"/>
  <c r="AZ328" i="1"/>
  <c r="AT328" i="1"/>
  <c r="AR328" i="1"/>
  <c r="AH328" i="1"/>
  <c r="X328" i="1"/>
  <c r="V328" i="1"/>
  <c r="E328" i="1"/>
  <c r="DM327" i="1"/>
  <c r="DJ327" i="1"/>
  <c r="DH327" i="1"/>
  <c r="DB327" i="1"/>
  <c r="CZ327" i="1"/>
  <c r="CT327" i="1"/>
  <c r="CR327" i="1"/>
  <c r="CL327" i="1"/>
  <c r="CJ327" i="1"/>
  <c r="CD327" i="1"/>
  <c r="CB327" i="1"/>
  <c r="BV327" i="1"/>
  <c r="BT327" i="1"/>
  <c r="BN327" i="1"/>
  <c r="BL327" i="1"/>
  <c r="BF327" i="1"/>
  <c r="BD327" i="1"/>
  <c r="AX327" i="1"/>
  <c r="AV327" i="1"/>
  <c r="AP327" i="1"/>
  <c r="AN327" i="1"/>
  <c r="AD327" i="1"/>
  <c r="Z327" i="1"/>
  <c r="T327" i="1"/>
  <c r="R327" i="1"/>
  <c r="E327" i="1"/>
  <c r="DF327" i="1" s="1"/>
  <c r="DM326" i="1"/>
  <c r="DL326" i="1"/>
  <c r="DF326" i="1"/>
  <c r="DD326" i="1"/>
  <c r="CV326" i="1"/>
  <c r="CP326" i="1"/>
  <c r="CN326" i="1"/>
  <c r="CF326" i="1"/>
  <c r="BZ326" i="1"/>
  <c r="BX326" i="1"/>
  <c r="BP326" i="1"/>
  <c r="BJ326" i="1"/>
  <c r="BH326" i="1"/>
  <c r="AZ326" i="1"/>
  <c r="AT326" i="1"/>
  <c r="AR326" i="1"/>
  <c r="AH326" i="1"/>
  <c r="X326" i="1"/>
  <c r="V326" i="1"/>
  <c r="E326" i="1"/>
  <c r="DM325" i="1"/>
  <c r="DJ325" i="1"/>
  <c r="DH325" i="1"/>
  <c r="DB325" i="1"/>
  <c r="CZ325" i="1"/>
  <c r="CT325" i="1"/>
  <c r="CR325" i="1"/>
  <c r="CL325" i="1"/>
  <c r="CJ325" i="1"/>
  <c r="CD325" i="1"/>
  <c r="CB325" i="1"/>
  <c r="BV325" i="1"/>
  <c r="BT325" i="1"/>
  <c r="BN325" i="1"/>
  <c r="BL325" i="1"/>
  <c r="BF325" i="1"/>
  <c r="BD325" i="1"/>
  <c r="AX325" i="1"/>
  <c r="AV325" i="1"/>
  <c r="AP325" i="1"/>
  <c r="AN325" i="1"/>
  <c r="AD325" i="1"/>
  <c r="Z325" i="1"/>
  <c r="T325" i="1"/>
  <c r="R325" i="1"/>
  <c r="E325" i="1"/>
  <c r="DF325" i="1" s="1"/>
  <c r="DM324" i="1"/>
  <c r="DL324" i="1"/>
  <c r="DF324" i="1"/>
  <c r="DD324" i="1"/>
  <c r="CV324" i="1"/>
  <c r="CP324" i="1"/>
  <c r="CN324" i="1"/>
  <c r="CF324" i="1"/>
  <c r="BZ324" i="1"/>
  <c r="BX324" i="1"/>
  <c r="BP324" i="1"/>
  <c r="BJ324" i="1"/>
  <c r="BH324" i="1"/>
  <c r="AZ324" i="1"/>
  <c r="AT324" i="1"/>
  <c r="AR324" i="1"/>
  <c r="AH324" i="1"/>
  <c r="X324" i="1"/>
  <c r="V324" i="1"/>
  <c r="E324" i="1"/>
  <c r="DM323" i="1"/>
  <c r="DJ323" i="1"/>
  <c r="DH323" i="1"/>
  <c r="DB323" i="1"/>
  <c r="CZ323" i="1"/>
  <c r="CT323" i="1"/>
  <c r="CR323" i="1"/>
  <c r="CL323" i="1"/>
  <c r="CJ323" i="1"/>
  <c r="CD323" i="1"/>
  <c r="CB323" i="1"/>
  <c r="BV323" i="1"/>
  <c r="BT323" i="1"/>
  <c r="BN323" i="1"/>
  <c r="BL323" i="1"/>
  <c r="BF323" i="1"/>
  <c r="BD323" i="1"/>
  <c r="AX323" i="1"/>
  <c r="AV323" i="1"/>
  <c r="AP323" i="1"/>
  <c r="AN323" i="1"/>
  <c r="AD323" i="1"/>
  <c r="Z323" i="1"/>
  <c r="T323" i="1"/>
  <c r="R323" i="1"/>
  <c r="E323" i="1"/>
  <c r="DF323" i="1" s="1"/>
  <c r="DM322" i="1"/>
  <c r="DL322" i="1"/>
  <c r="DF322" i="1"/>
  <c r="DD322" i="1"/>
  <c r="CV322" i="1"/>
  <c r="CP322" i="1"/>
  <c r="CN322" i="1"/>
  <c r="CF322" i="1"/>
  <c r="BZ322" i="1"/>
  <c r="BX322" i="1"/>
  <c r="BP322" i="1"/>
  <c r="BJ322" i="1"/>
  <c r="BH322" i="1"/>
  <c r="AZ322" i="1"/>
  <c r="AT322" i="1"/>
  <c r="AR322" i="1"/>
  <c r="AH322" i="1"/>
  <c r="X322" i="1"/>
  <c r="V322" i="1"/>
  <c r="E322" i="1"/>
  <c r="DK321" i="1"/>
  <c r="DI321" i="1"/>
  <c r="DG321" i="1"/>
  <c r="DE321" i="1"/>
  <c r="DC321" i="1"/>
  <c r="DA321" i="1"/>
  <c r="CY321" i="1"/>
  <c r="CW321" i="1"/>
  <c r="CU321" i="1"/>
  <c r="CS321" i="1"/>
  <c r="CQ321" i="1"/>
  <c r="CO321" i="1"/>
  <c r="CM321" i="1"/>
  <c r="CK321" i="1"/>
  <c r="CI321" i="1"/>
  <c r="CG321" i="1"/>
  <c r="CE321" i="1"/>
  <c r="CC321" i="1"/>
  <c r="CA321" i="1"/>
  <c r="BY321" i="1"/>
  <c r="BW321" i="1"/>
  <c r="BU321" i="1"/>
  <c r="BS321" i="1"/>
  <c r="BQ321" i="1"/>
  <c r="BO321" i="1"/>
  <c r="BM321" i="1"/>
  <c r="BK321" i="1"/>
  <c r="BI321" i="1"/>
  <c r="BG321" i="1"/>
  <c r="BE321" i="1"/>
  <c r="BC321" i="1"/>
  <c r="BA321" i="1"/>
  <c r="AY321" i="1"/>
  <c r="AW321" i="1"/>
  <c r="AU321" i="1"/>
  <c r="AS321" i="1"/>
  <c r="AQ321" i="1"/>
  <c r="AO321" i="1"/>
  <c r="AM321" i="1"/>
  <c r="AK321" i="1"/>
  <c r="AG321" i="1"/>
  <c r="AF321" i="1"/>
  <c r="AE321" i="1"/>
  <c r="AC321" i="1"/>
  <c r="Y321" i="1"/>
  <c r="W321" i="1"/>
  <c r="U321" i="1"/>
  <c r="S321" i="1"/>
  <c r="Q321" i="1"/>
  <c r="E321" i="1"/>
  <c r="DM320" i="1"/>
  <c r="E320" i="1"/>
  <c r="DF320" i="1" s="1"/>
  <c r="DM319" i="1"/>
  <c r="DL319" i="1"/>
  <c r="DJ319" i="1"/>
  <c r="DH319" i="1"/>
  <c r="DD319" i="1"/>
  <c r="DB319" i="1"/>
  <c r="CZ319" i="1"/>
  <c r="CV319" i="1"/>
  <c r="CT319" i="1"/>
  <c r="CR319" i="1"/>
  <c r="CN319" i="1"/>
  <c r="CL319" i="1"/>
  <c r="CJ319" i="1"/>
  <c r="CF319" i="1"/>
  <c r="CD319" i="1"/>
  <c r="CB319" i="1"/>
  <c r="BX319" i="1"/>
  <c r="BV319" i="1"/>
  <c r="BT319" i="1"/>
  <c r="BP319" i="1"/>
  <c r="BN319" i="1"/>
  <c r="BL319" i="1"/>
  <c r="BH319" i="1"/>
  <c r="BF319" i="1"/>
  <c r="BD319" i="1"/>
  <c r="AZ319" i="1"/>
  <c r="AX319" i="1"/>
  <c r="AV319" i="1"/>
  <c r="AR319" i="1"/>
  <c r="AP319" i="1"/>
  <c r="AN319" i="1"/>
  <c r="AH319" i="1"/>
  <c r="AD319" i="1"/>
  <c r="Z319" i="1"/>
  <c r="V319" i="1"/>
  <c r="T319" i="1"/>
  <c r="R319" i="1"/>
  <c r="E319" i="1"/>
  <c r="DF319" i="1" s="1"/>
  <c r="DM318" i="1"/>
  <c r="R318" i="1"/>
  <c r="E318" i="1"/>
  <c r="DL318" i="1" s="1"/>
  <c r="DM317" i="1"/>
  <c r="DL317" i="1"/>
  <c r="DJ317" i="1"/>
  <c r="DH317" i="1"/>
  <c r="DD317" i="1"/>
  <c r="DB317" i="1"/>
  <c r="CZ317" i="1"/>
  <c r="CV317" i="1"/>
  <c r="CT317" i="1"/>
  <c r="CR317" i="1"/>
  <c r="CN317" i="1"/>
  <c r="CL317" i="1"/>
  <c r="CJ317" i="1"/>
  <c r="CF317" i="1"/>
  <c r="CD317" i="1"/>
  <c r="CB317" i="1"/>
  <c r="BX317" i="1"/>
  <c r="BV317" i="1"/>
  <c r="BT317" i="1"/>
  <c r="BP317" i="1"/>
  <c r="BN317" i="1"/>
  <c r="BL317" i="1"/>
  <c r="BH317" i="1"/>
  <c r="BF317" i="1"/>
  <c r="BD317" i="1"/>
  <c r="AZ317" i="1"/>
  <c r="AX317" i="1"/>
  <c r="AV317" i="1"/>
  <c r="AR317" i="1"/>
  <c r="AP317" i="1"/>
  <c r="AN317" i="1"/>
  <c r="AH317" i="1"/>
  <c r="AD317" i="1"/>
  <c r="Z317" i="1"/>
  <c r="V317" i="1"/>
  <c r="T317" i="1"/>
  <c r="R317" i="1"/>
  <c r="E317" i="1"/>
  <c r="DF317" i="1" s="1"/>
  <c r="DM316" i="1"/>
  <c r="DH316" i="1"/>
  <c r="CX316" i="1"/>
  <c r="CN316" i="1"/>
  <c r="CB316" i="1"/>
  <c r="BR316" i="1"/>
  <c r="BH316" i="1"/>
  <c r="AV316" i="1"/>
  <c r="AL316" i="1"/>
  <c r="V316" i="1"/>
  <c r="E316" i="1"/>
  <c r="DL316" i="1" s="1"/>
  <c r="DM315" i="1"/>
  <c r="DL315" i="1"/>
  <c r="DJ315" i="1"/>
  <c r="DH315" i="1"/>
  <c r="DD315" i="1"/>
  <c r="DB315" i="1"/>
  <c r="CZ315" i="1"/>
  <c r="CV315" i="1"/>
  <c r="CT315" i="1"/>
  <c r="CR315" i="1"/>
  <c r="CN315" i="1"/>
  <c r="CL315" i="1"/>
  <c r="CJ315" i="1"/>
  <c r="CF315" i="1"/>
  <c r="CD315" i="1"/>
  <c r="CB315" i="1"/>
  <c r="BX315" i="1"/>
  <c r="BV315" i="1"/>
  <c r="BT315" i="1"/>
  <c r="BP315" i="1"/>
  <c r="BN315" i="1"/>
  <c r="BL315" i="1"/>
  <c r="BH315" i="1"/>
  <c r="BF315" i="1"/>
  <c r="BD315" i="1"/>
  <c r="AZ315" i="1"/>
  <c r="AX315" i="1"/>
  <c r="AV315" i="1"/>
  <c r="AR315" i="1"/>
  <c r="AP315" i="1"/>
  <c r="AN315" i="1"/>
  <c r="AH315" i="1"/>
  <c r="AD315" i="1"/>
  <c r="Z315" i="1"/>
  <c r="V315" i="1"/>
  <c r="T315" i="1"/>
  <c r="R315" i="1"/>
  <c r="E315" i="1"/>
  <c r="DF315" i="1" s="1"/>
  <c r="DM314" i="1"/>
  <c r="DL314" i="1"/>
  <c r="DH314" i="1"/>
  <c r="DF314" i="1"/>
  <c r="CZ314" i="1"/>
  <c r="CX314" i="1"/>
  <c r="CV314" i="1"/>
  <c r="CP314" i="1"/>
  <c r="CN314" i="1"/>
  <c r="CJ314" i="1"/>
  <c r="CF314" i="1"/>
  <c r="CD314" i="1"/>
  <c r="CB314" i="1"/>
  <c r="BX314" i="1"/>
  <c r="BV314" i="1"/>
  <c r="BT314" i="1"/>
  <c r="BP314" i="1"/>
  <c r="BN314" i="1"/>
  <c r="BL314" i="1"/>
  <c r="BH314" i="1"/>
  <c r="BF314" i="1"/>
  <c r="BD314" i="1"/>
  <c r="AZ314" i="1"/>
  <c r="AX314" i="1"/>
  <c r="AV314" i="1"/>
  <c r="AR314" i="1"/>
  <c r="AP314" i="1"/>
  <c r="AN314" i="1"/>
  <c r="AH314" i="1"/>
  <c r="AD314" i="1"/>
  <c r="Z314" i="1"/>
  <c r="V314" i="1"/>
  <c r="T314" i="1"/>
  <c r="R314" i="1"/>
  <c r="E314" i="1"/>
  <c r="DM313" i="1"/>
  <c r="DH313" i="1"/>
  <c r="CZ313" i="1"/>
  <c r="CR313" i="1"/>
  <c r="CJ313" i="1"/>
  <c r="CB313" i="1"/>
  <c r="BT313" i="1"/>
  <c r="BL313" i="1"/>
  <c r="BD313" i="1"/>
  <c r="AV313" i="1"/>
  <c r="AN313" i="1"/>
  <c r="Z313" i="1"/>
  <c r="R313" i="1"/>
  <c r="E313" i="1"/>
  <c r="DF313" i="1" s="1"/>
  <c r="DM312" i="1"/>
  <c r="DL312" i="1"/>
  <c r="DJ312" i="1"/>
  <c r="DH312" i="1"/>
  <c r="DD312" i="1"/>
  <c r="DB312" i="1"/>
  <c r="CZ312" i="1"/>
  <c r="CV312" i="1"/>
  <c r="CT312" i="1"/>
  <c r="CR312" i="1"/>
  <c r="CN312" i="1"/>
  <c r="CL312" i="1"/>
  <c r="CJ312" i="1"/>
  <c r="CF312" i="1"/>
  <c r="CD312" i="1"/>
  <c r="CB312" i="1"/>
  <c r="BX312" i="1"/>
  <c r="BV312" i="1"/>
  <c r="BT312" i="1"/>
  <c r="BP312" i="1"/>
  <c r="BN312" i="1"/>
  <c r="BL312" i="1"/>
  <c r="BH312" i="1"/>
  <c r="BF312" i="1"/>
  <c r="BD312" i="1"/>
  <c r="AZ312" i="1"/>
  <c r="AX312" i="1"/>
  <c r="AV312" i="1"/>
  <c r="AR312" i="1"/>
  <c r="AP312" i="1"/>
  <c r="AN312" i="1"/>
  <c r="AH312" i="1"/>
  <c r="AD312" i="1"/>
  <c r="Z312" i="1"/>
  <c r="V312" i="1"/>
  <c r="T312" i="1"/>
  <c r="R312" i="1"/>
  <c r="E312" i="1"/>
  <c r="DF312" i="1" s="1"/>
  <c r="DM311" i="1"/>
  <c r="DH311" i="1"/>
  <c r="CZ311" i="1"/>
  <c r="CR311" i="1"/>
  <c r="CJ311" i="1"/>
  <c r="CB311" i="1"/>
  <c r="BT311" i="1"/>
  <c r="BL311" i="1"/>
  <c r="BD311" i="1"/>
  <c r="AV311" i="1"/>
  <c r="AN311" i="1"/>
  <c r="Z311" i="1"/>
  <c r="R311" i="1"/>
  <c r="E311" i="1"/>
  <c r="DF311" i="1" s="1"/>
  <c r="DM310" i="1"/>
  <c r="DL310" i="1"/>
  <c r="DJ310" i="1"/>
  <c r="DH310" i="1"/>
  <c r="DD310" i="1"/>
  <c r="DB310" i="1"/>
  <c r="CZ310" i="1"/>
  <c r="CV310" i="1"/>
  <c r="CT310" i="1"/>
  <c r="CR310" i="1"/>
  <c r="CN310" i="1"/>
  <c r="CL310" i="1"/>
  <c r="CJ310" i="1"/>
  <c r="CF310" i="1"/>
  <c r="CD310" i="1"/>
  <c r="CB310" i="1"/>
  <c r="BX310" i="1"/>
  <c r="BV310" i="1"/>
  <c r="BT310" i="1"/>
  <c r="BP310" i="1"/>
  <c r="BN310" i="1"/>
  <c r="BL310" i="1"/>
  <c r="BH310" i="1"/>
  <c r="BF310" i="1"/>
  <c r="BD310" i="1"/>
  <c r="AZ310" i="1"/>
  <c r="AX310" i="1"/>
  <c r="AV310" i="1"/>
  <c r="AR310" i="1"/>
  <c r="AP310" i="1"/>
  <c r="AN310" i="1"/>
  <c r="AH310" i="1"/>
  <c r="AD310" i="1"/>
  <c r="Z310" i="1"/>
  <c r="V310" i="1"/>
  <c r="T310" i="1"/>
  <c r="R310" i="1"/>
  <c r="E310" i="1"/>
  <c r="DF310" i="1" s="1"/>
  <c r="DM309" i="1"/>
  <c r="DH309" i="1"/>
  <c r="CZ309" i="1"/>
  <c r="CR309" i="1"/>
  <c r="CJ309" i="1"/>
  <c r="CB309" i="1"/>
  <c r="BT309" i="1"/>
  <c r="BL309" i="1"/>
  <c r="BD309" i="1"/>
  <c r="AV309" i="1"/>
  <c r="AN309" i="1"/>
  <c r="Z309" i="1"/>
  <c r="R309" i="1"/>
  <c r="E309" i="1"/>
  <c r="DF309" i="1" s="1"/>
  <c r="DM308" i="1"/>
  <c r="DL308" i="1"/>
  <c r="DJ308" i="1"/>
  <c r="DH308" i="1"/>
  <c r="DD308" i="1"/>
  <c r="DB308" i="1"/>
  <c r="CZ308" i="1"/>
  <c r="CV308" i="1"/>
  <c r="CT308" i="1"/>
  <c r="CR308" i="1"/>
  <c r="CN308" i="1"/>
  <c r="CL308" i="1"/>
  <c r="CJ308" i="1"/>
  <c r="CF308" i="1"/>
  <c r="CD308" i="1"/>
  <c r="CB308" i="1"/>
  <c r="BX308" i="1"/>
  <c r="BV308" i="1"/>
  <c r="BT308" i="1"/>
  <c r="BP308" i="1"/>
  <c r="BN308" i="1"/>
  <c r="BL308" i="1"/>
  <c r="BH308" i="1"/>
  <c r="BF308" i="1"/>
  <c r="BD308" i="1"/>
  <c r="AZ308" i="1"/>
  <c r="AX308" i="1"/>
  <c r="AV308" i="1"/>
  <c r="AR308" i="1"/>
  <c r="AP308" i="1"/>
  <c r="AN308" i="1"/>
  <c r="AH308" i="1"/>
  <c r="AD308" i="1"/>
  <c r="Z308" i="1"/>
  <c r="V308" i="1"/>
  <c r="T308" i="1"/>
  <c r="R308" i="1"/>
  <c r="E308" i="1"/>
  <c r="DF308" i="1" s="1"/>
  <c r="DM307" i="1"/>
  <c r="DK307" i="1"/>
  <c r="DI307" i="1"/>
  <c r="DG307" i="1"/>
  <c r="DE307" i="1"/>
  <c r="DC307" i="1"/>
  <c r="DA307" i="1"/>
  <c r="CY307" i="1"/>
  <c r="CW307" i="1"/>
  <c r="CU307" i="1"/>
  <c r="CS307" i="1"/>
  <c r="CQ307" i="1"/>
  <c r="CO307" i="1"/>
  <c r="CM307" i="1"/>
  <c r="CK307" i="1"/>
  <c r="CI307" i="1"/>
  <c r="CG307" i="1"/>
  <c r="CE307" i="1"/>
  <c r="CC307" i="1"/>
  <c r="CA307" i="1"/>
  <c r="BY307" i="1"/>
  <c r="BW307" i="1"/>
  <c r="BU307" i="1"/>
  <c r="BS307" i="1"/>
  <c r="BQ307" i="1"/>
  <c r="BO307" i="1"/>
  <c r="BM307" i="1"/>
  <c r="BK307" i="1"/>
  <c r="BI307" i="1"/>
  <c r="BG307" i="1"/>
  <c r="BE307" i="1"/>
  <c r="BC307" i="1"/>
  <c r="BA307" i="1"/>
  <c r="AY307" i="1"/>
  <c r="AW307" i="1"/>
  <c r="AU307" i="1"/>
  <c r="AS307" i="1"/>
  <c r="AQ307" i="1"/>
  <c r="AO307" i="1"/>
  <c r="AM307" i="1"/>
  <c r="AK307" i="1"/>
  <c r="AG307" i="1"/>
  <c r="AF307" i="1"/>
  <c r="AE307" i="1"/>
  <c r="AC307" i="1"/>
  <c r="Y307" i="1"/>
  <c r="W307" i="1"/>
  <c r="U307" i="1"/>
  <c r="S307" i="1"/>
  <c r="Q307" i="1"/>
  <c r="E307" i="1"/>
  <c r="DM306" i="1"/>
  <c r="E306" i="1"/>
  <c r="DF306" i="1" s="1"/>
  <c r="DM305" i="1"/>
  <c r="DJ305" i="1"/>
  <c r="DB305" i="1"/>
  <c r="CT305" i="1"/>
  <c r="CL305" i="1"/>
  <c r="CD305" i="1"/>
  <c r="BV305" i="1"/>
  <c r="BT305" i="1"/>
  <c r="BN305" i="1"/>
  <c r="BL305" i="1"/>
  <c r="BF305" i="1"/>
  <c r="BD305" i="1"/>
  <c r="AX305" i="1"/>
  <c r="AV305" i="1"/>
  <c r="AP305" i="1"/>
  <c r="AN305" i="1"/>
  <c r="AD305" i="1"/>
  <c r="Z305" i="1"/>
  <c r="T305" i="1"/>
  <c r="R305" i="1"/>
  <c r="E305" i="1"/>
  <c r="DH305" i="1" s="1"/>
  <c r="DM304" i="1"/>
  <c r="E304" i="1"/>
  <c r="DF304" i="1" s="1"/>
  <c r="DM303" i="1"/>
  <c r="DJ303" i="1"/>
  <c r="DH303" i="1"/>
  <c r="DB303" i="1"/>
  <c r="CZ303" i="1"/>
  <c r="CT303" i="1"/>
  <c r="CR303" i="1"/>
  <c r="CL303" i="1"/>
  <c r="CJ303" i="1"/>
  <c r="CD303" i="1"/>
  <c r="CB303" i="1"/>
  <c r="BV303" i="1"/>
  <c r="BT303" i="1"/>
  <c r="BN303" i="1"/>
  <c r="BL303" i="1"/>
  <c r="BF303" i="1"/>
  <c r="BD303" i="1"/>
  <c r="AX303" i="1"/>
  <c r="AV303" i="1"/>
  <c r="AP303" i="1"/>
  <c r="AN303" i="1"/>
  <c r="AD303" i="1"/>
  <c r="Z303" i="1"/>
  <c r="T303" i="1"/>
  <c r="R303" i="1"/>
  <c r="E303" i="1"/>
  <c r="DF303" i="1" s="1"/>
  <c r="DM302" i="1"/>
  <c r="DM301" i="1" s="1"/>
  <c r="DF302" i="1"/>
  <c r="BZ302" i="1"/>
  <c r="AT302" i="1"/>
  <c r="E302" i="1"/>
  <c r="CX302" i="1" s="1"/>
  <c r="DK301" i="1"/>
  <c r="DI301" i="1"/>
  <c r="DG301" i="1"/>
  <c r="DE301" i="1"/>
  <c r="DC301" i="1"/>
  <c r="DA301" i="1"/>
  <c r="CY301" i="1"/>
  <c r="CW301" i="1"/>
  <c r="CU301" i="1"/>
  <c r="CS301" i="1"/>
  <c r="CQ301" i="1"/>
  <c r="CO301" i="1"/>
  <c r="CM301" i="1"/>
  <c r="CK301" i="1"/>
  <c r="CI301" i="1"/>
  <c r="CG301" i="1"/>
  <c r="CE301" i="1"/>
  <c r="CC301" i="1"/>
  <c r="CA301" i="1"/>
  <c r="BY301" i="1"/>
  <c r="BW301" i="1"/>
  <c r="BU301" i="1"/>
  <c r="BS301" i="1"/>
  <c r="BQ301" i="1"/>
  <c r="BO301" i="1"/>
  <c r="BM301" i="1"/>
  <c r="BK301" i="1"/>
  <c r="BI301" i="1"/>
  <c r="BG301" i="1"/>
  <c r="BE301" i="1"/>
  <c r="BC301" i="1"/>
  <c r="BA301" i="1"/>
  <c r="AY301" i="1"/>
  <c r="AW301" i="1"/>
  <c r="AU301" i="1"/>
  <c r="AS301" i="1"/>
  <c r="AQ301" i="1"/>
  <c r="AO301" i="1"/>
  <c r="AM301" i="1"/>
  <c r="AK301" i="1"/>
  <c r="AG301" i="1"/>
  <c r="AF301" i="1"/>
  <c r="AE301" i="1"/>
  <c r="AC301" i="1"/>
  <c r="Y301" i="1"/>
  <c r="W301" i="1"/>
  <c r="U301" i="1"/>
  <c r="S301" i="1"/>
  <c r="Q301" i="1"/>
  <c r="E301" i="1"/>
  <c r="DM300" i="1"/>
  <c r="DH300" i="1"/>
  <c r="CZ300" i="1"/>
  <c r="CR300" i="1"/>
  <c r="CJ300" i="1"/>
  <c r="CB300" i="1"/>
  <c r="BT300" i="1"/>
  <c r="BL300" i="1"/>
  <c r="BD300" i="1"/>
  <c r="AV300" i="1"/>
  <c r="AN300" i="1"/>
  <c r="Z300" i="1"/>
  <c r="R300" i="1"/>
  <c r="E300" i="1"/>
  <c r="DF300" i="1" s="1"/>
  <c r="DM299" i="1"/>
  <c r="DL299" i="1"/>
  <c r="DJ299" i="1"/>
  <c r="DH299" i="1"/>
  <c r="DD299" i="1"/>
  <c r="DB299" i="1"/>
  <c r="CZ299" i="1"/>
  <c r="CV299" i="1"/>
  <c r="CT299" i="1"/>
  <c r="CR299" i="1"/>
  <c r="CN299" i="1"/>
  <c r="CL299" i="1"/>
  <c r="CJ299" i="1"/>
  <c r="CF299" i="1"/>
  <c r="CD299" i="1"/>
  <c r="CB299" i="1"/>
  <c r="BX299" i="1"/>
  <c r="BV299" i="1"/>
  <c r="BT299" i="1"/>
  <c r="BP299" i="1"/>
  <c r="BN299" i="1"/>
  <c r="BL299" i="1"/>
  <c r="BH299" i="1"/>
  <c r="BF299" i="1"/>
  <c r="BD299" i="1"/>
  <c r="AZ299" i="1"/>
  <c r="AX299" i="1"/>
  <c r="AV299" i="1"/>
  <c r="AR299" i="1"/>
  <c r="AP299" i="1"/>
  <c r="AN299" i="1"/>
  <c r="AH299" i="1"/>
  <c r="AD299" i="1"/>
  <c r="Z299" i="1"/>
  <c r="V299" i="1"/>
  <c r="T299" i="1"/>
  <c r="R299" i="1"/>
  <c r="E299" i="1"/>
  <c r="DF299" i="1" s="1"/>
  <c r="CE298" i="1"/>
  <c r="U298" i="1"/>
  <c r="Q298" i="1"/>
  <c r="E298" i="1"/>
  <c r="CZ298" i="1" s="1"/>
  <c r="DM297" i="1"/>
  <c r="DJ297" i="1"/>
  <c r="DH297" i="1"/>
  <c r="DF297" i="1"/>
  <c r="CZ297" i="1"/>
  <c r="CX297" i="1"/>
  <c r="CT297" i="1"/>
  <c r="CP297" i="1"/>
  <c r="CL297" i="1"/>
  <c r="CJ297" i="1"/>
  <c r="CD297" i="1"/>
  <c r="CB297" i="1"/>
  <c r="BZ297" i="1"/>
  <c r="BT297" i="1"/>
  <c r="BR297" i="1"/>
  <c r="BN297" i="1"/>
  <c r="BJ297" i="1"/>
  <c r="BF297" i="1"/>
  <c r="BD297" i="1"/>
  <c r="AX297" i="1"/>
  <c r="AV297" i="1"/>
  <c r="AT297" i="1"/>
  <c r="AN297" i="1"/>
  <c r="AL297" i="1"/>
  <c r="AD297" i="1"/>
  <c r="X297" i="1"/>
  <c r="T297" i="1"/>
  <c r="R297" i="1"/>
  <c r="E297" i="1"/>
  <c r="DL296" i="1"/>
  <c r="DJ296" i="1"/>
  <c r="DF296" i="1"/>
  <c r="DD296" i="1"/>
  <c r="DB296" i="1"/>
  <c r="CX296" i="1"/>
  <c r="CV296" i="1"/>
  <c r="CT296" i="1"/>
  <c r="CP296" i="1"/>
  <c r="CN296" i="1"/>
  <c r="CL296" i="1"/>
  <c r="CH296" i="1"/>
  <c r="CF296" i="1"/>
  <c r="CD296" i="1"/>
  <c r="CA296" i="1"/>
  <c r="CB296" i="1" s="1"/>
  <c r="BZ296" i="1"/>
  <c r="BX296" i="1"/>
  <c r="BT296" i="1"/>
  <c r="BR296" i="1"/>
  <c r="BP296" i="1"/>
  <c r="BL296" i="1"/>
  <c r="BJ296" i="1"/>
  <c r="BH296" i="1"/>
  <c r="BD296" i="1"/>
  <c r="BB296" i="1"/>
  <c r="AZ296" i="1"/>
  <c r="AU296" i="1"/>
  <c r="AV296" i="1" s="1"/>
  <c r="AT296" i="1"/>
  <c r="AP296" i="1"/>
  <c r="AN296" i="1"/>
  <c r="AL296" i="1"/>
  <c r="AD296" i="1"/>
  <c r="Z296" i="1"/>
  <c r="X296" i="1"/>
  <c r="U296" i="1"/>
  <c r="V296" i="1" s="1"/>
  <c r="T296" i="1"/>
  <c r="R296" i="1"/>
  <c r="E296" i="1"/>
  <c r="DH296" i="1" s="1"/>
  <c r="DM295" i="1"/>
  <c r="E295" i="1"/>
  <c r="DL295" i="1" s="1"/>
  <c r="DM294" i="1"/>
  <c r="DL294" i="1"/>
  <c r="DJ294" i="1"/>
  <c r="DH294" i="1"/>
  <c r="DD294" i="1"/>
  <c r="DB294" i="1"/>
  <c r="CZ294" i="1"/>
  <c r="CV294" i="1"/>
  <c r="CT294" i="1"/>
  <c r="CR294" i="1"/>
  <c r="CN294" i="1"/>
  <c r="CL294" i="1"/>
  <c r="CJ294" i="1"/>
  <c r="CF294" i="1"/>
  <c r="CD294" i="1"/>
  <c r="CB294" i="1"/>
  <c r="BX294" i="1"/>
  <c r="BV294" i="1"/>
  <c r="BT294" i="1"/>
  <c r="BP294" i="1"/>
  <c r="BN294" i="1"/>
  <c r="BL294" i="1"/>
  <c r="BH294" i="1"/>
  <c r="BF294" i="1"/>
  <c r="BD294" i="1"/>
  <c r="AZ294" i="1"/>
  <c r="AX294" i="1"/>
  <c r="AV294" i="1"/>
  <c r="AR294" i="1"/>
  <c r="AP294" i="1"/>
  <c r="AN294" i="1"/>
  <c r="AH294" i="1"/>
  <c r="AD294" i="1"/>
  <c r="Z294" i="1"/>
  <c r="V294" i="1"/>
  <c r="T294" i="1"/>
  <c r="R294" i="1"/>
  <c r="E294" i="1"/>
  <c r="DF294" i="1" s="1"/>
  <c r="DM293" i="1"/>
  <c r="DF293" i="1"/>
  <c r="CV293" i="1"/>
  <c r="CJ293" i="1"/>
  <c r="BZ293" i="1"/>
  <c r="BP293" i="1"/>
  <c r="BD293" i="1"/>
  <c r="AT293" i="1"/>
  <c r="AH293" i="1"/>
  <c r="R293" i="1"/>
  <c r="E293" i="1"/>
  <c r="DL293" i="1" s="1"/>
  <c r="DJ292" i="1"/>
  <c r="CZ292" i="1"/>
  <c r="CN292" i="1"/>
  <c r="CE292" i="1"/>
  <c r="CF292" i="1" s="1"/>
  <c r="BV292" i="1"/>
  <c r="BS292" i="1"/>
  <c r="BS286" i="1" s="1"/>
  <c r="BL292" i="1"/>
  <c r="BB292" i="1"/>
  <c r="AU292" i="1"/>
  <c r="AV292" i="1" s="1"/>
  <c r="AT292" i="1"/>
  <c r="AD292" i="1"/>
  <c r="R292" i="1"/>
  <c r="E292" i="1"/>
  <c r="DD292" i="1" s="1"/>
  <c r="CE291" i="1"/>
  <c r="CF291" i="1" s="1"/>
  <c r="AU291" i="1"/>
  <c r="DM291" i="1" s="1"/>
  <c r="E291" i="1"/>
  <c r="DF291" i="1" s="1"/>
  <c r="DM290" i="1"/>
  <c r="DF290" i="1"/>
  <c r="CV290" i="1"/>
  <c r="CL290" i="1"/>
  <c r="BZ290" i="1"/>
  <c r="BP290" i="1"/>
  <c r="BF290" i="1"/>
  <c r="AT290" i="1"/>
  <c r="AH290" i="1"/>
  <c r="T290" i="1"/>
  <c r="E290" i="1"/>
  <c r="DL290" i="1" s="1"/>
  <c r="DM289" i="1"/>
  <c r="DJ289" i="1"/>
  <c r="DH289" i="1"/>
  <c r="CZ289" i="1"/>
  <c r="CX289" i="1"/>
  <c r="CP289" i="1"/>
  <c r="CL289" i="1"/>
  <c r="CD289" i="1"/>
  <c r="CB289" i="1"/>
  <c r="BT289" i="1"/>
  <c r="BR289" i="1"/>
  <c r="BJ289" i="1"/>
  <c r="BF289" i="1"/>
  <c r="AX289" i="1"/>
  <c r="AV289" i="1"/>
  <c r="AN289" i="1"/>
  <c r="AL289" i="1"/>
  <c r="X289" i="1"/>
  <c r="T289" i="1"/>
  <c r="E289" i="1"/>
  <c r="DF289" i="1" s="1"/>
  <c r="DM288" i="1"/>
  <c r="E288" i="1"/>
  <c r="DL288" i="1" s="1"/>
  <c r="DM287" i="1"/>
  <c r="DJ287" i="1"/>
  <c r="DH287" i="1"/>
  <c r="DF287" i="1"/>
  <c r="CZ287" i="1"/>
  <c r="CX287" i="1"/>
  <c r="CT287" i="1"/>
  <c r="CP287" i="1"/>
  <c r="CL287" i="1"/>
  <c r="CJ287" i="1"/>
  <c r="CD287" i="1"/>
  <c r="CB287" i="1"/>
  <c r="BZ287" i="1"/>
  <c r="BT287" i="1"/>
  <c r="BR287" i="1"/>
  <c r="BN287" i="1"/>
  <c r="BJ287" i="1"/>
  <c r="BF287" i="1"/>
  <c r="BD287" i="1"/>
  <c r="AX287" i="1"/>
  <c r="AV287" i="1"/>
  <c r="AT287" i="1"/>
  <c r="AN287" i="1"/>
  <c r="AL287" i="1"/>
  <c r="AD287" i="1"/>
  <c r="X287" i="1"/>
  <c r="T287" i="1"/>
  <c r="R287" i="1"/>
  <c r="E287" i="1"/>
  <c r="DK286" i="1"/>
  <c r="DI286" i="1"/>
  <c r="DG286" i="1"/>
  <c r="DE286" i="1"/>
  <c r="DC286" i="1"/>
  <c r="DA286" i="1"/>
  <c r="CY286" i="1"/>
  <c r="CW286" i="1"/>
  <c r="CU286" i="1"/>
  <c r="CS286" i="1"/>
  <c r="CQ286" i="1"/>
  <c r="CO286" i="1"/>
  <c r="CM286" i="1"/>
  <c r="CK286" i="1"/>
  <c r="CI286" i="1"/>
  <c r="CG286" i="1"/>
  <c r="CE286" i="1"/>
  <c r="CC286" i="1"/>
  <c r="CA286" i="1"/>
  <c r="BY286" i="1"/>
  <c r="BW286" i="1"/>
  <c r="BU286" i="1"/>
  <c r="BQ286" i="1"/>
  <c r="BO286" i="1"/>
  <c r="BM286" i="1"/>
  <c r="BK286" i="1"/>
  <c r="BI286" i="1"/>
  <c r="BG286" i="1"/>
  <c r="BE286" i="1"/>
  <c r="BC286" i="1"/>
  <c r="BA286" i="1"/>
  <c r="AY286" i="1"/>
  <c r="AW286" i="1"/>
  <c r="AU286" i="1"/>
  <c r="AS286" i="1"/>
  <c r="AQ286" i="1"/>
  <c r="AO286" i="1"/>
  <c r="AM286" i="1"/>
  <c r="AK286" i="1"/>
  <c r="AG286" i="1"/>
  <c r="AF286" i="1"/>
  <c r="AE286" i="1"/>
  <c r="AC286" i="1"/>
  <c r="Y286" i="1"/>
  <c r="W286" i="1"/>
  <c r="U286" i="1"/>
  <c r="S286" i="1"/>
  <c r="Q286" i="1"/>
  <c r="E286" i="1"/>
  <c r="DM285" i="1"/>
  <c r="DL285" i="1"/>
  <c r="DL284" i="1" s="1"/>
  <c r="DJ285" i="1"/>
  <c r="DH285" i="1"/>
  <c r="DD285" i="1"/>
  <c r="DB285" i="1"/>
  <c r="DB284" i="1" s="1"/>
  <c r="CZ285" i="1"/>
  <c r="CZ284" i="1" s="1"/>
  <c r="CV285" i="1"/>
  <c r="CT285" i="1"/>
  <c r="CR285" i="1"/>
  <c r="CR284" i="1" s="1"/>
  <c r="CN285" i="1"/>
  <c r="CN284" i="1" s="1"/>
  <c r="CL285" i="1"/>
  <c r="CJ285" i="1"/>
  <c r="CF285" i="1"/>
  <c r="CF284" i="1" s="1"/>
  <c r="CD285" i="1"/>
  <c r="CB285" i="1"/>
  <c r="BX285" i="1"/>
  <c r="BV285" i="1"/>
  <c r="BV284" i="1" s="1"/>
  <c r="BT285" i="1"/>
  <c r="BT284" i="1" s="1"/>
  <c r="BP285" i="1"/>
  <c r="BN285" i="1"/>
  <c r="BL285" i="1"/>
  <c r="BL284" i="1" s="1"/>
  <c r="BH285" i="1"/>
  <c r="BH284" i="1" s="1"/>
  <c r="BF285" i="1"/>
  <c r="BD285" i="1"/>
  <c r="AZ285" i="1"/>
  <c r="AZ284" i="1" s="1"/>
  <c r="AX285" i="1"/>
  <c r="AV285" i="1"/>
  <c r="AR285" i="1"/>
  <c r="AP285" i="1"/>
  <c r="AP284" i="1" s="1"/>
  <c r="AN285" i="1"/>
  <c r="AN284" i="1" s="1"/>
  <c r="AH285" i="1"/>
  <c r="AD285" i="1"/>
  <c r="Z285" i="1"/>
  <c r="Z284" i="1" s="1"/>
  <c r="V285" i="1"/>
  <c r="T285" i="1"/>
  <c r="R285" i="1"/>
  <c r="E285" i="1"/>
  <c r="DF285" i="1" s="1"/>
  <c r="DF284" i="1" s="1"/>
  <c r="DM284" i="1"/>
  <c r="DK284" i="1"/>
  <c r="DJ284" i="1"/>
  <c r="DI284" i="1"/>
  <c r="DH284" i="1"/>
  <c r="DG284" i="1"/>
  <c r="DE284" i="1"/>
  <c r="DD284" i="1"/>
  <c r="DC284" i="1"/>
  <c r="DA284" i="1"/>
  <c r="CY284" i="1"/>
  <c r="CW284" i="1"/>
  <c r="CV284" i="1"/>
  <c r="CU284" i="1"/>
  <c r="CT284" i="1"/>
  <c r="CS284" i="1"/>
  <c r="CQ284" i="1"/>
  <c r="CO284" i="1"/>
  <c r="CM284" i="1"/>
  <c r="CL284" i="1"/>
  <c r="CK284" i="1"/>
  <c r="CJ284" i="1"/>
  <c r="CI284" i="1"/>
  <c r="CG284" i="1"/>
  <c r="CE284" i="1"/>
  <c r="CD284" i="1"/>
  <c r="CC284" i="1"/>
  <c r="CB284" i="1"/>
  <c r="CA284" i="1"/>
  <c r="BY284" i="1"/>
  <c r="BX284" i="1"/>
  <c r="BW284" i="1"/>
  <c r="BU284" i="1"/>
  <c r="BS284" i="1"/>
  <c r="BQ284" i="1"/>
  <c r="BP284" i="1"/>
  <c r="BO284" i="1"/>
  <c r="BN284" i="1"/>
  <c r="BM284" i="1"/>
  <c r="BK284" i="1"/>
  <c r="BI284" i="1"/>
  <c r="BG284" i="1"/>
  <c r="BF284" i="1"/>
  <c r="BE284" i="1"/>
  <c r="BD284" i="1"/>
  <c r="BC284" i="1"/>
  <c r="BA284" i="1"/>
  <c r="AY284" i="1"/>
  <c r="AX284" i="1"/>
  <c r="AW284" i="1"/>
  <c r="AV284" i="1"/>
  <c r="AU284" i="1"/>
  <c r="AS284" i="1"/>
  <c r="AR284" i="1"/>
  <c r="AQ284" i="1"/>
  <c r="AO284" i="1"/>
  <c r="AM284" i="1"/>
  <c r="AK284" i="1"/>
  <c r="AH284" i="1"/>
  <c r="AG284" i="1"/>
  <c r="AF284" i="1"/>
  <c r="AE284" i="1"/>
  <c r="AD284" i="1"/>
  <c r="AC284" i="1"/>
  <c r="Y284" i="1"/>
  <c r="W284" i="1"/>
  <c r="V284" i="1"/>
  <c r="U284" i="1"/>
  <c r="T284" i="1"/>
  <c r="S284" i="1"/>
  <c r="R284" i="1"/>
  <c r="Q284" i="1"/>
  <c r="E284" i="1"/>
  <c r="DM283" i="1"/>
  <c r="E283" i="1"/>
  <c r="DL283" i="1" s="1"/>
  <c r="DM282" i="1"/>
  <c r="DJ282" i="1"/>
  <c r="DH282" i="1"/>
  <c r="DF282" i="1"/>
  <c r="CZ282" i="1"/>
  <c r="CX282" i="1"/>
  <c r="CT282" i="1"/>
  <c r="CP282" i="1"/>
  <c r="CL282" i="1"/>
  <c r="CJ282" i="1"/>
  <c r="CD282" i="1"/>
  <c r="CB282" i="1"/>
  <c r="BZ282" i="1"/>
  <c r="BT282" i="1"/>
  <c r="BR282" i="1"/>
  <c r="BN282" i="1"/>
  <c r="BJ282" i="1"/>
  <c r="BF282" i="1"/>
  <c r="BD282" i="1"/>
  <c r="AX282" i="1"/>
  <c r="AV282" i="1"/>
  <c r="AT282" i="1"/>
  <c r="AN282" i="1"/>
  <c r="AL282" i="1"/>
  <c r="AD282" i="1"/>
  <c r="X282" i="1"/>
  <c r="T282" i="1"/>
  <c r="R282" i="1"/>
  <c r="E282" i="1"/>
  <c r="DM281" i="1"/>
  <c r="DL281" i="1"/>
  <c r="DJ281" i="1"/>
  <c r="DD281" i="1"/>
  <c r="DB281" i="1"/>
  <c r="CV281" i="1"/>
  <c r="CT281" i="1"/>
  <c r="CN281" i="1"/>
  <c r="CL281" i="1"/>
  <c r="CF281" i="1"/>
  <c r="CD281" i="1"/>
  <c r="BX281" i="1"/>
  <c r="BV281" i="1"/>
  <c r="BP281" i="1"/>
  <c r="BN281" i="1"/>
  <c r="BH281" i="1"/>
  <c r="BF281" i="1"/>
  <c r="AZ281" i="1"/>
  <c r="AX281" i="1"/>
  <c r="AR281" i="1"/>
  <c r="AP281" i="1"/>
  <c r="AH281" i="1"/>
  <c r="AD281" i="1"/>
  <c r="V281" i="1"/>
  <c r="T281" i="1"/>
  <c r="E281" i="1"/>
  <c r="DF281" i="1" s="1"/>
  <c r="DM280" i="1"/>
  <c r="DJ280" i="1"/>
  <c r="DH280" i="1"/>
  <c r="DF280" i="1"/>
  <c r="DB280" i="1"/>
  <c r="CZ280" i="1"/>
  <c r="CX280" i="1"/>
  <c r="CT280" i="1"/>
  <c r="CR280" i="1"/>
  <c r="CP280" i="1"/>
  <c r="CL280" i="1"/>
  <c r="CJ280" i="1"/>
  <c r="CH280" i="1"/>
  <c r="CD280" i="1"/>
  <c r="CB280" i="1"/>
  <c r="BZ280" i="1"/>
  <c r="BV280" i="1"/>
  <c r="BT280" i="1"/>
  <c r="BR280" i="1"/>
  <c r="BN280" i="1"/>
  <c r="BL280" i="1"/>
  <c r="BJ280" i="1"/>
  <c r="BF280" i="1"/>
  <c r="BD280" i="1"/>
  <c r="BB280" i="1"/>
  <c r="AX280" i="1"/>
  <c r="AV280" i="1"/>
  <c r="AT280" i="1"/>
  <c r="AS280" i="1"/>
  <c r="AR280" i="1"/>
  <c r="AP280" i="1"/>
  <c r="AN280" i="1"/>
  <c r="AH280" i="1"/>
  <c r="AD280" i="1"/>
  <c r="Z280" i="1"/>
  <c r="V280" i="1"/>
  <c r="T280" i="1"/>
  <c r="R280" i="1"/>
  <c r="E280" i="1"/>
  <c r="DL280" i="1" s="1"/>
  <c r="DM279" i="1"/>
  <c r="E279" i="1"/>
  <c r="DH279" i="1" s="1"/>
  <c r="DM278" i="1"/>
  <c r="DL278" i="1"/>
  <c r="DJ278" i="1"/>
  <c r="DH278" i="1"/>
  <c r="DD278" i="1"/>
  <c r="DB278" i="1"/>
  <c r="CZ278" i="1"/>
  <c r="CV278" i="1"/>
  <c r="CT278" i="1"/>
  <c r="CR278" i="1"/>
  <c r="CN278" i="1"/>
  <c r="CL278" i="1"/>
  <c r="CJ278" i="1"/>
  <c r="CF278" i="1"/>
  <c r="CD278" i="1"/>
  <c r="CB278" i="1"/>
  <c r="BX278" i="1"/>
  <c r="BV278" i="1"/>
  <c r="BT278" i="1"/>
  <c r="BP278" i="1"/>
  <c r="BN278" i="1"/>
  <c r="BL278" i="1"/>
  <c r="BH278" i="1"/>
  <c r="BF278" i="1"/>
  <c r="BD278" i="1"/>
  <c r="AZ278" i="1"/>
  <c r="AX278" i="1"/>
  <c r="AV278" i="1"/>
  <c r="AR278" i="1"/>
  <c r="AP278" i="1"/>
  <c r="AN278" i="1"/>
  <c r="AH278" i="1"/>
  <c r="AD278" i="1"/>
  <c r="Z278" i="1"/>
  <c r="V278" i="1"/>
  <c r="T278" i="1"/>
  <c r="R278" i="1"/>
  <c r="E278" i="1"/>
  <c r="DF278" i="1" s="1"/>
  <c r="DM277" i="1"/>
  <c r="E277" i="1"/>
  <c r="DH277" i="1" s="1"/>
  <c r="DM276" i="1"/>
  <c r="DL276" i="1"/>
  <c r="DJ276" i="1"/>
  <c r="DH276" i="1"/>
  <c r="DD276" i="1"/>
  <c r="DB276" i="1"/>
  <c r="CZ276" i="1"/>
  <c r="CV276" i="1"/>
  <c r="CT276" i="1"/>
  <c r="CR276" i="1"/>
  <c r="CN276" i="1"/>
  <c r="CL276" i="1"/>
  <c r="CJ276" i="1"/>
  <c r="CF276" i="1"/>
  <c r="CD276" i="1"/>
  <c r="CB276" i="1"/>
  <c r="BX276" i="1"/>
  <c r="BV276" i="1"/>
  <c r="BT276" i="1"/>
  <c r="BP276" i="1"/>
  <c r="BN276" i="1"/>
  <c r="BL276" i="1"/>
  <c r="BH276" i="1"/>
  <c r="BF276" i="1"/>
  <c r="BD276" i="1"/>
  <c r="AZ276" i="1"/>
  <c r="AX276" i="1"/>
  <c r="AV276" i="1"/>
  <c r="AR276" i="1"/>
  <c r="AP276" i="1"/>
  <c r="AN276" i="1"/>
  <c r="AH276" i="1"/>
  <c r="AD276" i="1"/>
  <c r="Z276" i="1"/>
  <c r="V276" i="1"/>
  <c r="T276" i="1"/>
  <c r="R276" i="1"/>
  <c r="E276" i="1"/>
  <c r="DF276" i="1" s="1"/>
  <c r="DM275" i="1"/>
  <c r="E275" i="1"/>
  <c r="DH275" i="1" s="1"/>
  <c r="DM274" i="1"/>
  <c r="DL274" i="1"/>
  <c r="DJ274" i="1"/>
  <c r="DH274" i="1"/>
  <c r="DD274" i="1"/>
  <c r="DB274" i="1"/>
  <c r="CZ274" i="1"/>
  <c r="CV274" i="1"/>
  <c r="CT274" i="1"/>
  <c r="CR274" i="1"/>
  <c r="CN274" i="1"/>
  <c r="CL274" i="1"/>
  <c r="CJ274" i="1"/>
  <c r="CF274" i="1"/>
  <c r="CD274" i="1"/>
  <c r="CB274" i="1"/>
  <c r="BX274" i="1"/>
  <c r="BV274" i="1"/>
  <c r="BT274" i="1"/>
  <c r="BP274" i="1"/>
  <c r="BN274" i="1"/>
  <c r="BL274" i="1"/>
  <c r="BH274" i="1"/>
  <c r="BF274" i="1"/>
  <c r="BD274" i="1"/>
  <c r="AZ274" i="1"/>
  <c r="AX274" i="1"/>
  <c r="AV274" i="1"/>
  <c r="AR274" i="1"/>
  <c r="AP274" i="1"/>
  <c r="AN274" i="1"/>
  <c r="AH274" i="1"/>
  <c r="AD274" i="1"/>
  <c r="Z274" i="1"/>
  <c r="V274" i="1"/>
  <c r="T274" i="1"/>
  <c r="R274" i="1"/>
  <c r="E274" i="1"/>
  <c r="DF274" i="1" s="1"/>
  <c r="DM273" i="1"/>
  <c r="E273" i="1"/>
  <c r="DH273" i="1" s="1"/>
  <c r="DM272" i="1"/>
  <c r="DL272" i="1"/>
  <c r="DJ272" i="1"/>
  <c r="DH272" i="1"/>
  <c r="DD272" i="1"/>
  <c r="DB272" i="1"/>
  <c r="CZ272" i="1"/>
  <c r="CV272" i="1"/>
  <c r="CT272" i="1"/>
  <c r="CR272" i="1"/>
  <c r="CN272" i="1"/>
  <c r="CL272" i="1"/>
  <c r="CJ272" i="1"/>
  <c r="CF272" i="1"/>
  <c r="CD272" i="1"/>
  <c r="CB272" i="1"/>
  <c r="BX272" i="1"/>
  <c r="BV272" i="1"/>
  <c r="BT272" i="1"/>
  <c r="BP272" i="1"/>
  <c r="BN272" i="1"/>
  <c r="BL272" i="1"/>
  <c r="BH272" i="1"/>
  <c r="BF272" i="1"/>
  <c r="BD272" i="1"/>
  <c r="AZ272" i="1"/>
  <c r="AX272" i="1"/>
  <c r="AV272" i="1"/>
  <c r="AR272" i="1"/>
  <c r="AP272" i="1"/>
  <c r="AN272" i="1"/>
  <c r="AH272" i="1"/>
  <c r="AD272" i="1"/>
  <c r="Z272" i="1"/>
  <c r="V272" i="1"/>
  <c r="T272" i="1"/>
  <c r="R272" i="1"/>
  <c r="E272" i="1"/>
  <c r="DF272" i="1" s="1"/>
  <c r="DM271" i="1"/>
  <c r="DK271" i="1"/>
  <c r="DI271" i="1"/>
  <c r="DG271" i="1"/>
  <c r="DE271" i="1"/>
  <c r="DC271" i="1"/>
  <c r="DA271" i="1"/>
  <c r="CY271" i="1"/>
  <c r="CW271" i="1"/>
  <c r="CU271" i="1"/>
  <c r="CS271" i="1"/>
  <c r="CQ271" i="1"/>
  <c r="CO271" i="1"/>
  <c r="CM271" i="1"/>
  <c r="CK271" i="1"/>
  <c r="CI271" i="1"/>
  <c r="CG271" i="1"/>
  <c r="CE271" i="1"/>
  <c r="CC271" i="1"/>
  <c r="CA271" i="1"/>
  <c r="BY271" i="1"/>
  <c r="BW271" i="1"/>
  <c r="BU271" i="1"/>
  <c r="BS271" i="1"/>
  <c r="BQ271" i="1"/>
  <c r="BO271" i="1"/>
  <c r="BM271" i="1"/>
  <c r="BK271" i="1"/>
  <c r="BI271" i="1"/>
  <c r="BG271" i="1"/>
  <c r="BE271" i="1"/>
  <c r="BC271" i="1"/>
  <c r="BA271" i="1"/>
  <c r="AY271" i="1"/>
  <c r="AW271" i="1"/>
  <c r="AU271" i="1"/>
  <c r="AS271" i="1"/>
  <c r="AQ271" i="1"/>
  <c r="AO271" i="1"/>
  <c r="AM271" i="1"/>
  <c r="AK271" i="1"/>
  <c r="AG271" i="1"/>
  <c r="AF271" i="1"/>
  <c r="AE271" i="1"/>
  <c r="AC271" i="1"/>
  <c r="Y271" i="1"/>
  <c r="W271" i="1"/>
  <c r="U271" i="1"/>
  <c r="S271" i="1"/>
  <c r="Q271" i="1"/>
  <c r="E271" i="1"/>
  <c r="DM270" i="1"/>
  <c r="DL270" i="1"/>
  <c r="DJ270" i="1"/>
  <c r="DD270" i="1"/>
  <c r="DB270" i="1"/>
  <c r="CV270" i="1"/>
  <c r="CT270" i="1"/>
  <c r="CN270" i="1"/>
  <c r="CL270" i="1"/>
  <c r="CF270" i="1"/>
  <c r="CD270" i="1"/>
  <c r="BX270" i="1"/>
  <c r="BV270" i="1"/>
  <c r="BP270" i="1"/>
  <c r="BN270" i="1"/>
  <c r="BH270" i="1"/>
  <c r="BF270" i="1"/>
  <c r="AZ270" i="1"/>
  <c r="AX270" i="1"/>
  <c r="AR270" i="1"/>
  <c r="AP270" i="1"/>
  <c r="AH270" i="1"/>
  <c r="AD270" i="1"/>
  <c r="V270" i="1"/>
  <c r="T270" i="1"/>
  <c r="E270" i="1"/>
  <c r="DF270" i="1" s="1"/>
  <c r="DM269" i="1"/>
  <c r="DH269" i="1"/>
  <c r="CZ269" i="1"/>
  <c r="CR269" i="1"/>
  <c r="CJ269" i="1"/>
  <c r="CB269" i="1"/>
  <c r="BT269" i="1"/>
  <c r="BL269" i="1"/>
  <c r="BD269" i="1"/>
  <c r="AV269" i="1"/>
  <c r="AN269" i="1"/>
  <c r="Z269" i="1"/>
  <c r="R269" i="1"/>
  <c r="E269" i="1"/>
  <c r="DJ269" i="1" s="1"/>
  <c r="DM268" i="1"/>
  <c r="DL268" i="1"/>
  <c r="DJ268" i="1"/>
  <c r="DJ266" i="1" s="1"/>
  <c r="DD268" i="1"/>
  <c r="DB268" i="1"/>
  <c r="CV268" i="1"/>
  <c r="CT268" i="1"/>
  <c r="CN268" i="1"/>
  <c r="CL268" i="1"/>
  <c r="CF268" i="1"/>
  <c r="CD268" i="1"/>
  <c r="BX268" i="1"/>
  <c r="BV268" i="1"/>
  <c r="BP268" i="1"/>
  <c r="BN268" i="1"/>
  <c r="BH268" i="1"/>
  <c r="BF268" i="1"/>
  <c r="AZ268" i="1"/>
  <c r="AX268" i="1"/>
  <c r="AR268" i="1"/>
  <c r="AP268" i="1"/>
  <c r="AH268" i="1"/>
  <c r="AD268" i="1"/>
  <c r="V268" i="1"/>
  <c r="T268" i="1"/>
  <c r="E268" i="1"/>
  <c r="DF268" i="1" s="1"/>
  <c r="DM267" i="1"/>
  <c r="DJ267" i="1"/>
  <c r="DH267" i="1"/>
  <c r="DF267" i="1"/>
  <c r="DB267" i="1"/>
  <c r="CZ267" i="1"/>
  <c r="CX267" i="1"/>
  <c r="CT267" i="1"/>
  <c r="CR267" i="1"/>
  <c r="CP267" i="1"/>
  <c r="CL267" i="1"/>
  <c r="CJ267" i="1"/>
  <c r="CH267" i="1"/>
  <c r="CD267" i="1"/>
  <c r="CB267" i="1"/>
  <c r="BZ267" i="1"/>
  <c r="BV267" i="1"/>
  <c r="BT267" i="1"/>
  <c r="BR267" i="1"/>
  <c r="BN267" i="1"/>
  <c r="BL267" i="1"/>
  <c r="BJ267" i="1"/>
  <c r="BF267" i="1"/>
  <c r="BD267" i="1"/>
  <c r="BB267" i="1"/>
  <c r="AX267" i="1"/>
  <c r="AV267" i="1"/>
  <c r="AT267" i="1"/>
  <c r="AP267" i="1"/>
  <c r="AN267" i="1"/>
  <c r="AL267" i="1"/>
  <c r="AD267" i="1"/>
  <c r="Z267" i="1"/>
  <c r="X267" i="1"/>
  <c r="U267" i="1"/>
  <c r="V267" i="1" s="1"/>
  <c r="T267" i="1"/>
  <c r="R267" i="1"/>
  <c r="E267" i="1"/>
  <c r="DL267" i="1" s="1"/>
  <c r="DM266" i="1"/>
  <c r="DK266" i="1"/>
  <c r="DI266" i="1"/>
  <c r="DG266" i="1"/>
  <c r="DE266" i="1"/>
  <c r="DC266" i="1"/>
  <c r="DA266" i="1"/>
  <c r="CY266" i="1"/>
  <c r="CW266" i="1"/>
  <c r="CU266" i="1"/>
  <c r="CS266" i="1"/>
  <c r="CQ266" i="1"/>
  <c r="CO266" i="1"/>
  <c r="CM266" i="1"/>
  <c r="CK266" i="1"/>
  <c r="CI266" i="1"/>
  <c r="CG266" i="1"/>
  <c r="CE266" i="1"/>
  <c r="CC266" i="1"/>
  <c r="CA266" i="1"/>
  <c r="BY266" i="1"/>
  <c r="BW266" i="1"/>
  <c r="BU266" i="1"/>
  <c r="BS266" i="1"/>
  <c r="BQ266" i="1"/>
  <c r="BO266" i="1"/>
  <c r="BM266" i="1"/>
  <c r="BK266" i="1"/>
  <c r="BI266" i="1"/>
  <c r="BG266" i="1"/>
  <c r="BE266" i="1"/>
  <c r="BC266" i="1"/>
  <c r="BA266" i="1"/>
  <c r="AY266" i="1"/>
  <c r="AW266" i="1"/>
  <c r="AU266" i="1"/>
  <c r="AS266" i="1"/>
  <c r="AQ266" i="1"/>
  <c r="AO266" i="1"/>
  <c r="AM266" i="1"/>
  <c r="AK266" i="1"/>
  <c r="AG266" i="1"/>
  <c r="AF266" i="1"/>
  <c r="AE266" i="1"/>
  <c r="AC266" i="1"/>
  <c r="Y266" i="1"/>
  <c r="W266" i="1"/>
  <c r="U266" i="1"/>
  <c r="S266" i="1"/>
  <c r="Q266" i="1"/>
  <c r="E266" i="1"/>
  <c r="DM265" i="1"/>
  <c r="DL265" i="1"/>
  <c r="DJ265" i="1"/>
  <c r="DD265" i="1"/>
  <c r="DB265" i="1"/>
  <c r="CV265" i="1"/>
  <c r="CT265" i="1"/>
  <c r="CN265" i="1"/>
  <c r="CL265" i="1"/>
  <c r="CF265" i="1"/>
  <c r="CD265" i="1"/>
  <c r="BX265" i="1"/>
  <c r="BV265" i="1"/>
  <c r="BP265" i="1"/>
  <c r="BN265" i="1"/>
  <c r="BH265" i="1"/>
  <c r="BF265" i="1"/>
  <c r="AZ265" i="1"/>
  <c r="AX265" i="1"/>
  <c r="AR265" i="1"/>
  <c r="AP265" i="1"/>
  <c r="AH265" i="1"/>
  <c r="AD265" i="1"/>
  <c r="V265" i="1"/>
  <c r="T265" i="1"/>
  <c r="E265" i="1"/>
  <c r="DF265" i="1" s="1"/>
  <c r="DM264" i="1"/>
  <c r="E264" i="1"/>
  <c r="DH264" i="1" s="1"/>
  <c r="DL263" i="1"/>
  <c r="DB263" i="1"/>
  <c r="CV263" i="1"/>
  <c r="CL263" i="1"/>
  <c r="CF263" i="1"/>
  <c r="BV263" i="1"/>
  <c r="BP263" i="1"/>
  <c r="BF263" i="1"/>
  <c r="AZ263" i="1"/>
  <c r="AP263" i="1"/>
  <c r="AM263" i="1"/>
  <c r="DM263" i="1" s="1"/>
  <c r="DM259" i="1" s="1"/>
  <c r="X263" i="1"/>
  <c r="V263" i="1"/>
  <c r="E263" i="1"/>
  <c r="DD263" i="1" s="1"/>
  <c r="DM262" i="1"/>
  <c r="DL262" i="1"/>
  <c r="DJ262" i="1"/>
  <c r="DH262" i="1"/>
  <c r="DD262" i="1"/>
  <c r="DB262" i="1"/>
  <c r="CZ262" i="1"/>
  <c r="CV262" i="1"/>
  <c r="CT262" i="1"/>
  <c r="CR262" i="1"/>
  <c r="CN262" i="1"/>
  <c r="CL262" i="1"/>
  <c r="CJ262" i="1"/>
  <c r="CF262" i="1"/>
  <c r="CD262" i="1"/>
  <c r="CB262" i="1"/>
  <c r="BX262" i="1"/>
  <c r="BV262" i="1"/>
  <c r="BT262" i="1"/>
  <c r="BP262" i="1"/>
  <c r="BN262" i="1"/>
  <c r="BL262" i="1"/>
  <c r="BH262" i="1"/>
  <c r="BF262" i="1"/>
  <c r="BD262" i="1"/>
  <c r="AZ262" i="1"/>
  <c r="AX262" i="1"/>
  <c r="AV262" i="1"/>
  <c r="AR262" i="1"/>
  <c r="AP262" i="1"/>
  <c r="AN262" i="1"/>
  <c r="AH262" i="1"/>
  <c r="AD262" i="1"/>
  <c r="Z262" i="1"/>
  <c r="V262" i="1"/>
  <c r="T262" i="1"/>
  <c r="R262" i="1"/>
  <c r="E262" i="1"/>
  <c r="DF262" i="1" s="1"/>
  <c r="DM261" i="1"/>
  <c r="DF261" i="1"/>
  <c r="DD261" i="1"/>
  <c r="CP261" i="1"/>
  <c r="CN261" i="1"/>
  <c r="BZ261" i="1"/>
  <c r="BX261" i="1"/>
  <c r="BJ261" i="1"/>
  <c r="BH261" i="1"/>
  <c r="AT261" i="1"/>
  <c r="AR261" i="1"/>
  <c r="X261" i="1"/>
  <c r="V261" i="1"/>
  <c r="E261" i="1"/>
  <c r="DL261" i="1" s="1"/>
  <c r="DM260" i="1"/>
  <c r="DL260" i="1"/>
  <c r="DJ260" i="1"/>
  <c r="DH260" i="1"/>
  <c r="DD260" i="1"/>
  <c r="DB260" i="1"/>
  <c r="CZ260" i="1"/>
  <c r="CV260" i="1"/>
  <c r="CT260" i="1"/>
  <c r="CR260" i="1"/>
  <c r="CN260" i="1"/>
  <c r="CL260" i="1"/>
  <c r="CJ260" i="1"/>
  <c r="CF260" i="1"/>
  <c r="CD260" i="1"/>
  <c r="CB260" i="1"/>
  <c r="BX260" i="1"/>
  <c r="BV260" i="1"/>
  <c r="BT260" i="1"/>
  <c r="BP260" i="1"/>
  <c r="BN260" i="1"/>
  <c r="BL260" i="1"/>
  <c r="BH260" i="1"/>
  <c r="BF260" i="1"/>
  <c r="BD260" i="1"/>
  <c r="AZ260" i="1"/>
  <c r="AX260" i="1"/>
  <c r="AV260" i="1"/>
  <c r="AR260" i="1"/>
  <c r="AP260" i="1"/>
  <c r="AN260" i="1"/>
  <c r="AH260" i="1"/>
  <c r="AD260" i="1"/>
  <c r="Z260" i="1"/>
  <c r="V260" i="1"/>
  <c r="T260" i="1"/>
  <c r="R260" i="1"/>
  <c r="E260" i="1"/>
  <c r="DF260" i="1" s="1"/>
  <c r="DK259" i="1"/>
  <c r="DI259" i="1"/>
  <c r="DG259" i="1"/>
  <c r="DE259" i="1"/>
  <c r="DC259" i="1"/>
  <c r="DA259" i="1"/>
  <c r="CY259" i="1"/>
  <c r="CW259" i="1"/>
  <c r="CU259" i="1"/>
  <c r="CS259" i="1"/>
  <c r="CQ259" i="1"/>
  <c r="CO259" i="1"/>
  <c r="CM259" i="1"/>
  <c r="CK259" i="1"/>
  <c r="CI259" i="1"/>
  <c r="CG259" i="1"/>
  <c r="CE259" i="1"/>
  <c r="CC259" i="1"/>
  <c r="CA259" i="1"/>
  <c r="BY259" i="1"/>
  <c r="BW259" i="1"/>
  <c r="BU259" i="1"/>
  <c r="BS259" i="1"/>
  <c r="BQ259" i="1"/>
  <c r="BO259" i="1"/>
  <c r="BM259" i="1"/>
  <c r="BK259" i="1"/>
  <c r="BI259" i="1"/>
  <c r="BG259" i="1"/>
  <c r="BE259" i="1"/>
  <c r="BC259" i="1"/>
  <c r="BA259" i="1"/>
  <c r="AY259" i="1"/>
  <c r="AW259" i="1"/>
  <c r="AU259" i="1"/>
  <c r="AS259" i="1"/>
  <c r="AQ259" i="1"/>
  <c r="AO259" i="1"/>
  <c r="AK259" i="1"/>
  <c r="AG259" i="1"/>
  <c r="AF259" i="1"/>
  <c r="AE259" i="1"/>
  <c r="AC259" i="1"/>
  <c r="Y259" i="1"/>
  <c r="W259" i="1"/>
  <c r="U259" i="1"/>
  <c r="S259" i="1"/>
  <c r="Q259" i="1"/>
  <c r="E259" i="1"/>
  <c r="DM258" i="1"/>
  <c r="DL258" i="1"/>
  <c r="DB258" i="1"/>
  <c r="CV258" i="1"/>
  <c r="CT258" i="1"/>
  <c r="CL258" i="1"/>
  <c r="CF258" i="1"/>
  <c r="CD258" i="1"/>
  <c r="BV258" i="1"/>
  <c r="BP258" i="1"/>
  <c r="BN258" i="1"/>
  <c r="BF258" i="1"/>
  <c r="AZ258" i="1"/>
  <c r="AX258" i="1"/>
  <c r="AP258" i="1"/>
  <c r="AL258" i="1"/>
  <c r="AH258" i="1"/>
  <c r="X258" i="1"/>
  <c r="V258" i="1"/>
  <c r="T258" i="1"/>
  <c r="E258" i="1"/>
  <c r="DM257" i="1"/>
  <c r="DF257" i="1"/>
  <c r="CT257" i="1"/>
  <c r="CJ257" i="1"/>
  <c r="BZ257" i="1"/>
  <c r="BN257" i="1"/>
  <c r="BD257" i="1"/>
  <c r="AT257" i="1"/>
  <c r="AD257" i="1"/>
  <c r="R257" i="1"/>
  <c r="E257" i="1"/>
  <c r="DJ257" i="1" s="1"/>
  <c r="DM256" i="1"/>
  <c r="DJ256" i="1"/>
  <c r="DF256" i="1"/>
  <c r="CX256" i="1"/>
  <c r="CV256" i="1"/>
  <c r="CN256" i="1"/>
  <c r="CL256" i="1"/>
  <c r="CD256" i="1"/>
  <c r="BZ256" i="1"/>
  <c r="BR256" i="1"/>
  <c r="BP256" i="1"/>
  <c r="BH256" i="1"/>
  <c r="BF256" i="1"/>
  <c r="AX256" i="1"/>
  <c r="AT256" i="1"/>
  <c r="AL256" i="1"/>
  <c r="AH256" i="1"/>
  <c r="V256" i="1"/>
  <c r="T256" i="1"/>
  <c r="E256" i="1"/>
  <c r="DL256" i="1" s="1"/>
  <c r="DM255" i="1"/>
  <c r="DM254" i="1" s="1"/>
  <c r="E255" i="1"/>
  <c r="DJ255" i="1" s="1"/>
  <c r="DK254" i="1"/>
  <c r="DI254" i="1"/>
  <c r="DG254" i="1"/>
  <c r="DE254" i="1"/>
  <c r="DC254" i="1"/>
  <c r="DA254" i="1"/>
  <c r="CY254" i="1"/>
  <c r="CW254" i="1"/>
  <c r="CU254" i="1"/>
  <c r="CS254" i="1"/>
  <c r="CQ254" i="1"/>
  <c r="CO254" i="1"/>
  <c r="CM254" i="1"/>
  <c r="CK254" i="1"/>
  <c r="CI254" i="1"/>
  <c r="CG254" i="1"/>
  <c r="CE254" i="1"/>
  <c r="CC254" i="1"/>
  <c r="CA254" i="1"/>
  <c r="BY254" i="1"/>
  <c r="BW254" i="1"/>
  <c r="BU254" i="1"/>
  <c r="BS254" i="1"/>
  <c r="BQ254" i="1"/>
  <c r="BO254" i="1"/>
  <c r="BM254" i="1"/>
  <c r="BK254" i="1"/>
  <c r="BI254" i="1"/>
  <c r="BG254" i="1"/>
  <c r="BE254" i="1"/>
  <c r="BC254" i="1"/>
  <c r="BA254" i="1"/>
  <c r="AY254" i="1"/>
  <c r="AW254" i="1"/>
  <c r="AU254" i="1"/>
  <c r="AS254" i="1"/>
  <c r="AQ254" i="1"/>
  <c r="AO254" i="1"/>
  <c r="AM254" i="1"/>
  <c r="AK254" i="1"/>
  <c r="AG254" i="1"/>
  <c r="AF254" i="1"/>
  <c r="AE254" i="1"/>
  <c r="AC254" i="1"/>
  <c r="Y254" i="1"/>
  <c r="W254" i="1"/>
  <c r="U254" i="1"/>
  <c r="S254" i="1"/>
  <c r="Q254" i="1"/>
  <c r="E254" i="1"/>
  <c r="DM253" i="1"/>
  <c r="DH253" i="1"/>
  <c r="DD253" i="1"/>
  <c r="CV253" i="1"/>
  <c r="CT253" i="1"/>
  <c r="CL253" i="1"/>
  <c r="CJ253" i="1"/>
  <c r="CB253" i="1"/>
  <c r="BX253" i="1"/>
  <c r="BP253" i="1"/>
  <c r="BN253" i="1"/>
  <c r="BF253" i="1"/>
  <c r="BD253" i="1"/>
  <c r="AV253" i="1"/>
  <c r="AR253" i="1"/>
  <c r="AH253" i="1"/>
  <c r="AF253" i="1"/>
  <c r="V253" i="1"/>
  <c r="T253" i="1"/>
  <c r="E253" i="1"/>
  <c r="DJ253" i="1" s="1"/>
  <c r="DM252" i="1"/>
  <c r="DJ252" i="1"/>
  <c r="DH252" i="1"/>
  <c r="DF252" i="1"/>
  <c r="DB252" i="1"/>
  <c r="CZ252" i="1"/>
  <c r="CX252" i="1"/>
  <c r="CT252" i="1"/>
  <c r="CR252" i="1"/>
  <c r="CP252" i="1"/>
  <c r="CL252" i="1"/>
  <c r="CJ252" i="1"/>
  <c r="CH252" i="1"/>
  <c r="CD252" i="1"/>
  <c r="CB252" i="1"/>
  <c r="BZ252" i="1"/>
  <c r="BV252" i="1"/>
  <c r="BT252" i="1"/>
  <c r="BR252" i="1"/>
  <c r="BN252" i="1"/>
  <c r="BL252" i="1"/>
  <c r="BJ252" i="1"/>
  <c r="BF252" i="1"/>
  <c r="BD252" i="1"/>
  <c r="BB252" i="1"/>
  <c r="AX252" i="1"/>
  <c r="AV252" i="1"/>
  <c r="AT252" i="1"/>
  <c r="AP252" i="1"/>
  <c r="AN252" i="1"/>
  <c r="AL252" i="1"/>
  <c r="AF252" i="1"/>
  <c r="AD252" i="1"/>
  <c r="Z252" i="1"/>
  <c r="V252" i="1"/>
  <c r="T252" i="1"/>
  <c r="R252" i="1"/>
  <c r="E252" i="1"/>
  <c r="DL252" i="1" s="1"/>
  <c r="DM251" i="1"/>
  <c r="E251" i="1"/>
  <c r="DH251" i="1" s="1"/>
  <c r="DM250" i="1"/>
  <c r="DF250" i="1"/>
  <c r="DD250" i="1"/>
  <c r="CV250" i="1"/>
  <c r="CT250" i="1"/>
  <c r="CL250" i="1"/>
  <c r="CH250" i="1"/>
  <c r="BZ250" i="1"/>
  <c r="BX250" i="1"/>
  <c r="BP250" i="1"/>
  <c r="BN250" i="1"/>
  <c r="BF250" i="1"/>
  <c r="BB250" i="1"/>
  <c r="AT250" i="1"/>
  <c r="AR250" i="1"/>
  <c r="AH250" i="1"/>
  <c r="AF250" i="1"/>
  <c r="V250" i="1"/>
  <c r="R250" i="1"/>
  <c r="E250" i="1"/>
  <c r="DJ250" i="1" s="1"/>
  <c r="DM249" i="1"/>
  <c r="DD249" i="1"/>
  <c r="CT249" i="1"/>
  <c r="CJ249" i="1"/>
  <c r="BX249" i="1"/>
  <c r="BN249" i="1"/>
  <c r="BD249" i="1"/>
  <c r="AR249" i="1"/>
  <c r="AF249" i="1"/>
  <c r="T249" i="1"/>
  <c r="E249" i="1"/>
  <c r="DJ249" i="1" s="1"/>
  <c r="DM248" i="1"/>
  <c r="DJ248" i="1"/>
  <c r="DH248" i="1"/>
  <c r="DF248" i="1"/>
  <c r="DB248" i="1"/>
  <c r="CZ248" i="1"/>
  <c r="CX248" i="1"/>
  <c r="CT248" i="1"/>
  <c r="CR248" i="1"/>
  <c r="CP248" i="1"/>
  <c r="CL248" i="1"/>
  <c r="CJ248" i="1"/>
  <c r="CH248" i="1"/>
  <c r="CD248" i="1"/>
  <c r="CB248" i="1"/>
  <c r="BZ248" i="1"/>
  <c r="BV248" i="1"/>
  <c r="BT248" i="1"/>
  <c r="BR248" i="1"/>
  <c r="BN248" i="1"/>
  <c r="BL248" i="1"/>
  <c r="BJ248" i="1"/>
  <c r="BF248" i="1"/>
  <c r="BD248" i="1"/>
  <c r="BB248" i="1"/>
  <c r="AX248" i="1"/>
  <c r="AV248" i="1"/>
  <c r="AT248" i="1"/>
  <c r="AP248" i="1"/>
  <c r="AN248" i="1"/>
  <c r="AL248" i="1"/>
  <c r="AF248" i="1"/>
  <c r="AD248" i="1"/>
  <c r="Z248" i="1"/>
  <c r="V248" i="1"/>
  <c r="T248" i="1"/>
  <c r="R248" i="1"/>
  <c r="E248" i="1"/>
  <c r="DL248" i="1" s="1"/>
  <c r="DM247" i="1"/>
  <c r="DH247" i="1"/>
  <c r="DF247" i="1"/>
  <c r="DD247" i="1"/>
  <c r="CX247" i="1"/>
  <c r="CV247" i="1"/>
  <c r="CR247" i="1"/>
  <c r="CN247" i="1"/>
  <c r="CJ247" i="1"/>
  <c r="CH247" i="1"/>
  <c r="CB247" i="1"/>
  <c r="BZ247" i="1"/>
  <c r="BX247" i="1"/>
  <c r="BR247" i="1"/>
  <c r="BP247" i="1"/>
  <c r="BL247" i="1"/>
  <c r="BH247" i="1"/>
  <c r="BD247" i="1"/>
  <c r="BB247" i="1"/>
  <c r="AV247" i="1"/>
  <c r="AT247" i="1"/>
  <c r="AR247" i="1"/>
  <c r="AL247" i="1"/>
  <c r="AH247" i="1"/>
  <c r="AD247" i="1"/>
  <c r="X247" i="1"/>
  <c r="T247" i="1"/>
  <c r="R247" i="1"/>
  <c r="E247" i="1"/>
  <c r="DM246" i="1"/>
  <c r="DM245" i="1" s="1"/>
  <c r="DD246" i="1"/>
  <c r="CT246" i="1"/>
  <c r="CH246" i="1"/>
  <c r="BX246" i="1"/>
  <c r="BN246" i="1"/>
  <c r="BB246" i="1"/>
  <c r="AR246" i="1"/>
  <c r="AF246" i="1"/>
  <c r="R246" i="1"/>
  <c r="E246" i="1"/>
  <c r="DJ246" i="1" s="1"/>
  <c r="DK245" i="1"/>
  <c r="DI245" i="1"/>
  <c r="DG245" i="1"/>
  <c r="DE245" i="1"/>
  <c r="DC245" i="1"/>
  <c r="DA245" i="1"/>
  <c r="CY245" i="1"/>
  <c r="CW245" i="1"/>
  <c r="CU245" i="1"/>
  <c r="CS245" i="1"/>
  <c r="CQ245" i="1"/>
  <c r="CO245" i="1"/>
  <c r="CM245" i="1"/>
  <c r="CK245" i="1"/>
  <c r="CI245" i="1"/>
  <c r="CG245" i="1"/>
  <c r="CE245" i="1"/>
  <c r="CC245" i="1"/>
  <c r="CA245" i="1"/>
  <c r="BY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Y245" i="1"/>
  <c r="AW245" i="1"/>
  <c r="AU245" i="1"/>
  <c r="AS245" i="1"/>
  <c r="AQ245" i="1"/>
  <c r="AO245" i="1"/>
  <c r="AM245" i="1"/>
  <c r="AK245" i="1"/>
  <c r="AG245" i="1"/>
  <c r="AE245" i="1"/>
  <c r="AC245" i="1"/>
  <c r="Y245" i="1"/>
  <c r="W245" i="1"/>
  <c r="U245" i="1"/>
  <c r="S245" i="1"/>
  <c r="Q245" i="1"/>
  <c r="E245" i="1"/>
  <c r="DM244" i="1"/>
  <c r="DF244" i="1"/>
  <c r="CT244" i="1"/>
  <c r="CJ244" i="1"/>
  <c r="BZ244" i="1"/>
  <c r="BN244" i="1"/>
  <c r="BD244" i="1"/>
  <c r="AT244" i="1"/>
  <c r="AD244" i="1"/>
  <c r="R244" i="1"/>
  <c r="E244" i="1"/>
  <c r="DJ244" i="1" s="1"/>
  <c r="DM243" i="1"/>
  <c r="DJ243" i="1"/>
  <c r="DF243" i="1"/>
  <c r="CX243" i="1"/>
  <c r="CV243" i="1"/>
  <c r="CN243" i="1"/>
  <c r="CL243" i="1"/>
  <c r="CD243" i="1"/>
  <c r="BZ243" i="1"/>
  <c r="BR243" i="1"/>
  <c r="BP243" i="1"/>
  <c r="BH243" i="1"/>
  <c r="BF243" i="1"/>
  <c r="AX243" i="1"/>
  <c r="AT243" i="1"/>
  <c r="AL243" i="1"/>
  <c r="AH243" i="1"/>
  <c r="V243" i="1"/>
  <c r="T243" i="1"/>
  <c r="E243" i="1"/>
  <c r="DL243" i="1" s="1"/>
  <c r="DM242" i="1"/>
  <c r="E242" i="1"/>
  <c r="DJ242" i="1" s="1"/>
  <c r="DM241" i="1"/>
  <c r="DF241" i="1"/>
  <c r="CV241" i="1"/>
  <c r="CL241" i="1"/>
  <c r="BZ241" i="1"/>
  <c r="BP241" i="1"/>
  <c r="BF241" i="1"/>
  <c r="AT241" i="1"/>
  <c r="AH241" i="1"/>
  <c r="T241" i="1"/>
  <c r="E241" i="1"/>
  <c r="DL241" i="1" s="1"/>
  <c r="DM240" i="1"/>
  <c r="DJ240" i="1"/>
  <c r="DH240" i="1"/>
  <c r="DF240" i="1"/>
  <c r="CZ240" i="1"/>
  <c r="CX240" i="1"/>
  <c r="CT240" i="1"/>
  <c r="CP240" i="1"/>
  <c r="CL240" i="1"/>
  <c r="CJ240" i="1"/>
  <c r="CD240" i="1"/>
  <c r="CB240" i="1"/>
  <c r="BZ240" i="1"/>
  <c r="BT240" i="1"/>
  <c r="BR240" i="1"/>
  <c r="BN240" i="1"/>
  <c r="BJ240" i="1"/>
  <c r="BF240" i="1"/>
  <c r="BD240" i="1"/>
  <c r="AX240" i="1"/>
  <c r="AV240" i="1"/>
  <c r="AT240" i="1"/>
  <c r="AN240" i="1"/>
  <c r="AL240" i="1"/>
  <c r="AD240" i="1"/>
  <c r="X240" i="1"/>
  <c r="T240" i="1"/>
  <c r="R240" i="1"/>
  <c r="E240" i="1"/>
  <c r="DM239" i="1"/>
  <c r="E239" i="1"/>
  <c r="DF239" i="1" s="1"/>
  <c r="DM238" i="1"/>
  <c r="DJ238" i="1"/>
  <c r="DH238" i="1"/>
  <c r="DB238" i="1"/>
  <c r="CZ238" i="1"/>
  <c r="CT238" i="1"/>
  <c r="CR238" i="1"/>
  <c r="CL238" i="1"/>
  <c r="CJ238" i="1"/>
  <c r="CD238" i="1"/>
  <c r="CB238" i="1"/>
  <c r="BV238" i="1"/>
  <c r="BT238" i="1"/>
  <c r="BN238" i="1"/>
  <c r="BL238" i="1"/>
  <c r="BF238" i="1"/>
  <c r="BD238" i="1"/>
  <c r="AX238" i="1"/>
  <c r="AV238" i="1"/>
  <c r="AP238" i="1"/>
  <c r="AN238" i="1"/>
  <c r="AD238" i="1"/>
  <c r="Z238" i="1"/>
  <c r="T238" i="1"/>
  <c r="R238" i="1"/>
  <c r="E238" i="1"/>
  <c r="DF238" i="1" s="1"/>
  <c r="DM237" i="1"/>
  <c r="DM234" i="1" s="1"/>
  <c r="E237" i="1"/>
  <c r="DF237" i="1" s="1"/>
  <c r="DM236" i="1"/>
  <c r="DJ236" i="1"/>
  <c r="DB236" i="1"/>
  <c r="CT236" i="1"/>
  <c r="CJ236" i="1"/>
  <c r="CB236" i="1"/>
  <c r="BT236" i="1"/>
  <c r="BL236" i="1"/>
  <c r="BD236" i="1"/>
  <c r="AV236" i="1"/>
  <c r="AN236" i="1"/>
  <c r="Z236" i="1"/>
  <c r="R236" i="1"/>
  <c r="E236" i="1"/>
  <c r="DH236" i="1" s="1"/>
  <c r="DM235" i="1"/>
  <c r="DL235" i="1"/>
  <c r="DJ235" i="1"/>
  <c r="DH235" i="1"/>
  <c r="DD235" i="1"/>
  <c r="DB235" i="1"/>
  <c r="CZ235" i="1"/>
  <c r="CV235" i="1"/>
  <c r="CT235" i="1"/>
  <c r="CR235" i="1"/>
  <c r="CN235" i="1"/>
  <c r="CL235" i="1"/>
  <c r="CJ235" i="1"/>
  <c r="CF235" i="1"/>
  <c r="CD235" i="1"/>
  <c r="CB235" i="1"/>
  <c r="BX235" i="1"/>
  <c r="BV235" i="1"/>
  <c r="BT235" i="1"/>
  <c r="BP235" i="1"/>
  <c r="BN235" i="1"/>
  <c r="BL235" i="1"/>
  <c r="BH235" i="1"/>
  <c r="BF235" i="1"/>
  <c r="BD235" i="1"/>
  <c r="AZ235" i="1"/>
  <c r="AX235" i="1"/>
  <c r="AV235" i="1"/>
  <c r="AR235" i="1"/>
  <c r="AP235" i="1"/>
  <c r="AN235" i="1"/>
  <c r="AH235" i="1"/>
  <c r="AD235" i="1"/>
  <c r="Z235" i="1"/>
  <c r="V235" i="1"/>
  <c r="T235" i="1"/>
  <c r="R235" i="1"/>
  <c r="E235" i="1"/>
  <c r="DF235" i="1" s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G234" i="1"/>
  <c r="AF234" i="1"/>
  <c r="AE234" i="1"/>
  <c r="AC234" i="1"/>
  <c r="Y234" i="1"/>
  <c r="W234" i="1"/>
  <c r="U234" i="1"/>
  <c r="S234" i="1"/>
  <c r="Q234" i="1"/>
  <c r="E234" i="1"/>
  <c r="DM233" i="1"/>
  <c r="E233" i="1"/>
  <c r="AT233" i="1" s="1"/>
  <c r="DM232" i="1"/>
  <c r="Z232" i="1"/>
  <c r="R232" i="1"/>
  <c r="DN232" i="1" s="1"/>
  <c r="E232" i="1"/>
  <c r="AT232" i="1" s="1"/>
  <c r="DM231" i="1"/>
  <c r="E231" i="1"/>
  <c r="AT231" i="1" s="1"/>
  <c r="DM230" i="1"/>
  <c r="CN230" i="1"/>
  <c r="AV230" i="1"/>
  <c r="AP230" i="1"/>
  <c r="AN230" i="1"/>
  <c r="AD230" i="1"/>
  <c r="Z230" i="1"/>
  <c r="T230" i="1"/>
  <c r="R230" i="1"/>
  <c r="E230" i="1"/>
  <c r="AT230" i="1" s="1"/>
  <c r="DM229" i="1"/>
  <c r="E229" i="1"/>
  <c r="AT229" i="1" s="1"/>
  <c r="DM228" i="1"/>
  <c r="CN228" i="1"/>
  <c r="AV228" i="1"/>
  <c r="AP228" i="1"/>
  <c r="AN228" i="1"/>
  <c r="AD228" i="1"/>
  <c r="Z228" i="1"/>
  <c r="T228" i="1"/>
  <c r="R228" i="1"/>
  <c r="E228" i="1"/>
  <c r="AT228" i="1" s="1"/>
  <c r="DM227" i="1"/>
  <c r="E227" i="1"/>
  <c r="AT227" i="1" s="1"/>
  <c r="DM226" i="1"/>
  <c r="CN226" i="1"/>
  <c r="AV226" i="1"/>
  <c r="AP226" i="1"/>
  <c r="AN226" i="1"/>
  <c r="AD226" i="1"/>
  <c r="Z226" i="1"/>
  <c r="T226" i="1"/>
  <c r="R226" i="1"/>
  <c r="E226" i="1"/>
  <c r="AT226" i="1" s="1"/>
  <c r="DM225" i="1"/>
  <c r="E225" i="1"/>
  <c r="AT225" i="1" s="1"/>
  <c r="DM224" i="1"/>
  <c r="CN224" i="1"/>
  <c r="AV224" i="1"/>
  <c r="AP224" i="1"/>
  <c r="AN224" i="1"/>
  <c r="AD224" i="1"/>
  <c r="Z224" i="1"/>
  <c r="T224" i="1"/>
  <c r="R224" i="1"/>
  <c r="E224" i="1"/>
  <c r="AT224" i="1" s="1"/>
  <c r="DM223" i="1"/>
  <c r="AT223" i="1"/>
  <c r="AL223" i="1"/>
  <c r="X223" i="1"/>
  <c r="E223" i="1"/>
  <c r="DM222" i="1"/>
  <c r="Z222" i="1"/>
  <c r="R222" i="1"/>
  <c r="E222" i="1"/>
  <c r="AT222" i="1" s="1"/>
  <c r="DM221" i="1"/>
  <c r="E221" i="1"/>
  <c r="DM220" i="1"/>
  <c r="Z220" i="1"/>
  <c r="R220" i="1"/>
  <c r="DN220" i="1" s="1"/>
  <c r="E220" i="1"/>
  <c r="AT220" i="1" s="1"/>
  <c r="DM219" i="1"/>
  <c r="E219" i="1"/>
  <c r="DM218" i="1"/>
  <c r="DJ218" i="1"/>
  <c r="DH218" i="1"/>
  <c r="DB218" i="1"/>
  <c r="CZ218" i="1"/>
  <c r="CT218" i="1"/>
  <c r="CR218" i="1"/>
  <c r="CL218" i="1"/>
  <c r="CJ218" i="1"/>
  <c r="CD218" i="1"/>
  <c r="CB218" i="1"/>
  <c r="BV218" i="1"/>
  <c r="BT218" i="1"/>
  <c r="BN218" i="1"/>
  <c r="BL218" i="1"/>
  <c r="BF218" i="1"/>
  <c r="BD218" i="1"/>
  <c r="AX218" i="1"/>
  <c r="AV218" i="1"/>
  <c r="AP218" i="1"/>
  <c r="AN218" i="1"/>
  <c r="AD218" i="1"/>
  <c r="Z218" i="1"/>
  <c r="T218" i="1"/>
  <c r="R218" i="1"/>
  <c r="E218" i="1"/>
  <c r="DF218" i="1" s="1"/>
  <c r="DM217" i="1"/>
  <c r="CX217" i="1"/>
  <c r="CP217" i="1"/>
  <c r="BR217" i="1"/>
  <c r="BJ217" i="1"/>
  <c r="AL217" i="1"/>
  <c r="X217" i="1"/>
  <c r="E217" i="1"/>
  <c r="DF217" i="1" s="1"/>
  <c r="DM216" i="1"/>
  <c r="DJ216" i="1"/>
  <c r="DH216" i="1"/>
  <c r="DB216" i="1"/>
  <c r="CZ216" i="1"/>
  <c r="CT216" i="1"/>
  <c r="CR216" i="1"/>
  <c r="CL216" i="1"/>
  <c r="CJ216" i="1"/>
  <c r="CD216" i="1"/>
  <c r="CB216" i="1"/>
  <c r="BV216" i="1"/>
  <c r="BT216" i="1"/>
  <c r="BN216" i="1"/>
  <c r="BL216" i="1"/>
  <c r="BF216" i="1"/>
  <c r="BD216" i="1"/>
  <c r="AX216" i="1"/>
  <c r="AV216" i="1"/>
  <c r="AP216" i="1"/>
  <c r="AN216" i="1"/>
  <c r="AD216" i="1"/>
  <c r="Z216" i="1"/>
  <c r="T216" i="1"/>
  <c r="R216" i="1"/>
  <c r="E216" i="1"/>
  <c r="DF216" i="1" s="1"/>
  <c r="DM215" i="1"/>
  <c r="CP215" i="1"/>
  <c r="BJ215" i="1"/>
  <c r="X215" i="1"/>
  <c r="E215" i="1"/>
  <c r="DF215" i="1" s="1"/>
  <c r="DM214" i="1"/>
  <c r="DJ214" i="1"/>
  <c r="DH214" i="1"/>
  <c r="DB214" i="1"/>
  <c r="CZ214" i="1"/>
  <c r="CT214" i="1"/>
  <c r="CR214" i="1"/>
  <c r="CL214" i="1"/>
  <c r="CJ214" i="1"/>
  <c r="CD214" i="1"/>
  <c r="CB214" i="1"/>
  <c r="BV214" i="1"/>
  <c r="BT214" i="1"/>
  <c r="BN214" i="1"/>
  <c r="BL214" i="1"/>
  <c r="BF214" i="1"/>
  <c r="BD214" i="1"/>
  <c r="AX214" i="1"/>
  <c r="AV214" i="1"/>
  <c r="AP214" i="1"/>
  <c r="AN214" i="1"/>
  <c r="AD214" i="1"/>
  <c r="Z214" i="1"/>
  <c r="T214" i="1"/>
  <c r="R214" i="1"/>
  <c r="E214" i="1"/>
  <c r="DF214" i="1" s="1"/>
  <c r="DM213" i="1"/>
  <c r="E213" i="1"/>
  <c r="DF213" i="1" s="1"/>
  <c r="DM212" i="1"/>
  <c r="DJ212" i="1"/>
  <c r="DH212" i="1"/>
  <c r="DB212" i="1"/>
  <c r="CZ212" i="1"/>
  <c r="CT212" i="1"/>
  <c r="CR212" i="1"/>
  <c r="CL212" i="1"/>
  <c r="CJ212" i="1"/>
  <c r="CD212" i="1"/>
  <c r="CB212" i="1"/>
  <c r="BV212" i="1"/>
  <c r="BT212" i="1"/>
  <c r="BN212" i="1"/>
  <c r="BL212" i="1"/>
  <c r="BF212" i="1"/>
  <c r="BD212" i="1"/>
  <c r="AX212" i="1"/>
  <c r="AV212" i="1"/>
  <c r="AP212" i="1"/>
  <c r="AN212" i="1"/>
  <c r="AD212" i="1"/>
  <c r="Z212" i="1"/>
  <c r="T212" i="1"/>
  <c r="R212" i="1"/>
  <c r="E212" i="1"/>
  <c r="DF212" i="1" s="1"/>
  <c r="DM211" i="1"/>
  <c r="DL211" i="1"/>
  <c r="DF211" i="1"/>
  <c r="DD211" i="1"/>
  <c r="CV211" i="1"/>
  <c r="CP211" i="1"/>
  <c r="CN211" i="1"/>
  <c r="CF211" i="1"/>
  <c r="BZ211" i="1"/>
  <c r="BX211" i="1"/>
  <c r="BP211" i="1"/>
  <c r="BJ211" i="1"/>
  <c r="BH211" i="1"/>
  <c r="AZ211" i="1"/>
  <c r="AT211" i="1"/>
  <c r="AR211" i="1"/>
  <c r="AH211" i="1"/>
  <c r="X211" i="1"/>
  <c r="V211" i="1"/>
  <c r="E211" i="1"/>
  <c r="DM210" i="1"/>
  <c r="DJ210" i="1"/>
  <c r="DH210" i="1"/>
  <c r="DB210" i="1"/>
  <c r="CZ210" i="1"/>
  <c r="CT210" i="1"/>
  <c r="CR210" i="1"/>
  <c r="CL210" i="1"/>
  <c r="CJ210" i="1"/>
  <c r="CD210" i="1"/>
  <c r="CB210" i="1"/>
  <c r="BV210" i="1"/>
  <c r="BT210" i="1"/>
  <c r="BN210" i="1"/>
  <c r="BL210" i="1"/>
  <c r="BF210" i="1"/>
  <c r="BD210" i="1"/>
  <c r="AX210" i="1"/>
  <c r="AV210" i="1"/>
  <c r="AP210" i="1"/>
  <c r="AN210" i="1"/>
  <c r="AD210" i="1"/>
  <c r="Z210" i="1"/>
  <c r="T210" i="1"/>
  <c r="R210" i="1"/>
  <c r="E210" i="1"/>
  <c r="DF210" i="1" s="1"/>
  <c r="DM209" i="1"/>
  <c r="DL209" i="1"/>
  <c r="DF209" i="1"/>
  <c r="DD209" i="1"/>
  <c r="CV209" i="1"/>
  <c r="CP209" i="1"/>
  <c r="CN209" i="1"/>
  <c r="CF209" i="1"/>
  <c r="BZ209" i="1"/>
  <c r="BX209" i="1"/>
  <c r="BP209" i="1"/>
  <c r="BJ209" i="1"/>
  <c r="BH209" i="1"/>
  <c r="AZ209" i="1"/>
  <c r="AT209" i="1"/>
  <c r="AR209" i="1"/>
  <c r="AH209" i="1"/>
  <c r="X209" i="1"/>
  <c r="V209" i="1"/>
  <c r="E209" i="1"/>
  <c r="DM208" i="1"/>
  <c r="DJ208" i="1"/>
  <c r="DH208" i="1"/>
  <c r="DB208" i="1"/>
  <c r="CZ208" i="1"/>
  <c r="CT208" i="1"/>
  <c r="CR208" i="1"/>
  <c r="CL208" i="1"/>
  <c r="CJ208" i="1"/>
  <c r="CD208" i="1"/>
  <c r="CB208" i="1"/>
  <c r="BV208" i="1"/>
  <c r="BT208" i="1"/>
  <c r="BN208" i="1"/>
  <c r="BL208" i="1"/>
  <c r="BF208" i="1"/>
  <c r="BD208" i="1"/>
  <c r="AX208" i="1"/>
  <c r="AV208" i="1"/>
  <c r="AP208" i="1"/>
  <c r="AN208" i="1"/>
  <c r="AD208" i="1"/>
  <c r="Z208" i="1"/>
  <c r="T208" i="1"/>
  <c r="R208" i="1"/>
  <c r="E208" i="1"/>
  <c r="DF208" i="1" s="1"/>
  <c r="DM207" i="1"/>
  <c r="DL207" i="1"/>
  <c r="DF207" i="1"/>
  <c r="DD207" i="1"/>
  <c r="CV207" i="1"/>
  <c r="CP207" i="1"/>
  <c r="CN207" i="1"/>
  <c r="CF207" i="1"/>
  <c r="BZ207" i="1"/>
  <c r="BX207" i="1"/>
  <c r="BP207" i="1"/>
  <c r="BJ207" i="1"/>
  <c r="BH207" i="1"/>
  <c r="AZ207" i="1"/>
  <c r="AT207" i="1"/>
  <c r="AR207" i="1"/>
  <c r="AH207" i="1"/>
  <c r="X207" i="1"/>
  <c r="V207" i="1"/>
  <c r="E207" i="1"/>
  <c r="DM206" i="1"/>
  <c r="DJ206" i="1"/>
  <c r="DH206" i="1"/>
  <c r="DB206" i="1"/>
  <c r="CZ206" i="1"/>
  <c r="CT206" i="1"/>
  <c r="CR206" i="1"/>
  <c r="CL206" i="1"/>
  <c r="CJ206" i="1"/>
  <c r="CD206" i="1"/>
  <c r="CB206" i="1"/>
  <c r="BV206" i="1"/>
  <c r="BT206" i="1"/>
  <c r="BN206" i="1"/>
  <c r="BL206" i="1"/>
  <c r="BF206" i="1"/>
  <c r="BD206" i="1"/>
  <c r="AX206" i="1"/>
  <c r="AV206" i="1"/>
  <c r="AP206" i="1"/>
  <c r="AN206" i="1"/>
  <c r="AD206" i="1"/>
  <c r="Z206" i="1"/>
  <c r="T206" i="1"/>
  <c r="R206" i="1"/>
  <c r="E206" i="1"/>
  <c r="DF206" i="1" s="1"/>
  <c r="DM205" i="1"/>
  <c r="DL205" i="1"/>
  <c r="DF205" i="1"/>
  <c r="DD205" i="1"/>
  <c r="CV205" i="1"/>
  <c r="CP205" i="1"/>
  <c r="CN205" i="1"/>
  <c r="CF205" i="1"/>
  <c r="BZ205" i="1"/>
  <c r="BX205" i="1"/>
  <c r="BP205" i="1"/>
  <c r="BJ205" i="1"/>
  <c r="BH205" i="1"/>
  <c r="AZ205" i="1"/>
  <c r="AT205" i="1"/>
  <c r="AR205" i="1"/>
  <c r="AH205" i="1"/>
  <c r="X205" i="1"/>
  <c r="V205" i="1"/>
  <c r="E205" i="1"/>
  <c r="DM204" i="1"/>
  <c r="DJ204" i="1"/>
  <c r="DH204" i="1"/>
  <c r="DB204" i="1"/>
  <c r="CZ204" i="1"/>
  <c r="CT204" i="1"/>
  <c r="CR204" i="1"/>
  <c r="CL204" i="1"/>
  <c r="CJ204" i="1"/>
  <c r="CD204" i="1"/>
  <c r="CB204" i="1"/>
  <c r="BV204" i="1"/>
  <c r="BT204" i="1"/>
  <c r="BN204" i="1"/>
  <c r="BL204" i="1"/>
  <c r="BF204" i="1"/>
  <c r="BD204" i="1"/>
  <c r="AX204" i="1"/>
  <c r="AV204" i="1"/>
  <c r="AP204" i="1"/>
  <c r="AN204" i="1"/>
  <c r="AD204" i="1"/>
  <c r="Z204" i="1"/>
  <c r="T204" i="1"/>
  <c r="R204" i="1"/>
  <c r="E204" i="1"/>
  <c r="DF204" i="1" s="1"/>
  <c r="DO203" i="1"/>
  <c r="DM203" i="1"/>
  <c r="R203" i="1"/>
  <c r="E203" i="1"/>
  <c r="AV203" i="1" s="1"/>
  <c r="DM202" i="1"/>
  <c r="DH202" i="1"/>
  <c r="CN202" i="1"/>
  <c r="AV202" i="1"/>
  <c r="AR202" i="1"/>
  <c r="AP202" i="1"/>
  <c r="AN202" i="1"/>
  <c r="AH202" i="1"/>
  <c r="AD202" i="1"/>
  <c r="Z202" i="1"/>
  <c r="V202" i="1"/>
  <c r="T202" i="1"/>
  <c r="R202" i="1"/>
  <c r="E202" i="1"/>
  <c r="AT202" i="1" s="1"/>
  <c r="DM201" i="1"/>
  <c r="R201" i="1"/>
  <c r="E201" i="1"/>
  <c r="AV201" i="1" s="1"/>
  <c r="DM200" i="1"/>
  <c r="DL200" i="1"/>
  <c r="DJ200" i="1"/>
  <c r="DD200" i="1"/>
  <c r="DB200" i="1"/>
  <c r="CV200" i="1"/>
  <c r="CT200" i="1"/>
  <c r="CN200" i="1"/>
  <c r="CL200" i="1"/>
  <c r="CF200" i="1"/>
  <c r="CD200" i="1"/>
  <c r="BX200" i="1"/>
  <c r="BV200" i="1"/>
  <c r="BP200" i="1"/>
  <c r="BN200" i="1"/>
  <c r="BF200" i="1"/>
  <c r="BD200" i="1"/>
  <c r="AX200" i="1"/>
  <c r="AV200" i="1"/>
  <c r="AP200" i="1"/>
  <c r="AN200" i="1"/>
  <c r="AD200" i="1"/>
  <c r="Z200" i="1"/>
  <c r="T200" i="1"/>
  <c r="R200" i="1"/>
  <c r="E200" i="1"/>
  <c r="DH200" i="1" s="1"/>
  <c r="DM199" i="1"/>
  <c r="DL199" i="1"/>
  <c r="DJ199" i="1"/>
  <c r="DF199" i="1"/>
  <c r="DD199" i="1"/>
  <c r="DB199" i="1"/>
  <c r="CX199" i="1"/>
  <c r="CV199" i="1"/>
  <c r="CT199" i="1"/>
  <c r="CP199" i="1"/>
  <c r="CN199" i="1"/>
  <c r="CL199" i="1"/>
  <c r="CH199" i="1"/>
  <c r="CF199" i="1"/>
  <c r="CD199" i="1"/>
  <c r="BZ199" i="1"/>
  <c r="BX199" i="1"/>
  <c r="BV199" i="1"/>
  <c r="BR199" i="1"/>
  <c r="BP199" i="1"/>
  <c r="BN199" i="1"/>
  <c r="BH199" i="1"/>
  <c r="BF199" i="1"/>
  <c r="BD199" i="1"/>
  <c r="AZ199" i="1"/>
  <c r="AX199" i="1"/>
  <c r="AV199" i="1"/>
  <c r="AR199" i="1"/>
  <c r="AP199" i="1"/>
  <c r="AN199" i="1"/>
  <c r="AH199" i="1"/>
  <c r="AD199" i="1"/>
  <c r="Z199" i="1"/>
  <c r="V199" i="1"/>
  <c r="T199" i="1"/>
  <c r="R199" i="1"/>
  <c r="E199" i="1"/>
  <c r="DH199" i="1" s="1"/>
  <c r="DM198" i="1"/>
  <c r="DH198" i="1"/>
  <c r="CX198" i="1"/>
  <c r="CN198" i="1"/>
  <c r="CB198" i="1"/>
  <c r="BR198" i="1"/>
  <c r="BF198" i="1"/>
  <c r="AT198" i="1"/>
  <c r="AH198" i="1"/>
  <c r="T198" i="1"/>
  <c r="E198" i="1"/>
  <c r="DD198" i="1" s="1"/>
  <c r="DM197" i="1"/>
  <c r="DJ197" i="1"/>
  <c r="DH197" i="1"/>
  <c r="CZ197" i="1"/>
  <c r="CX197" i="1"/>
  <c r="CP197" i="1"/>
  <c r="CL197" i="1"/>
  <c r="CD197" i="1"/>
  <c r="CB197" i="1"/>
  <c r="BT197" i="1"/>
  <c r="BR197" i="1"/>
  <c r="BH197" i="1"/>
  <c r="BD197" i="1"/>
  <c r="AV197" i="1"/>
  <c r="AT197" i="1"/>
  <c r="AL197" i="1"/>
  <c r="AH197" i="1"/>
  <c r="V197" i="1"/>
  <c r="R197" i="1"/>
  <c r="E197" i="1"/>
  <c r="DB197" i="1" s="1"/>
  <c r="DM196" i="1"/>
  <c r="E196" i="1"/>
  <c r="DL196" i="1" s="1"/>
  <c r="DM195" i="1"/>
  <c r="DL195" i="1"/>
  <c r="DJ195" i="1"/>
  <c r="DF195" i="1"/>
  <c r="DD195" i="1"/>
  <c r="DB195" i="1"/>
  <c r="CX195" i="1"/>
  <c r="CV195" i="1"/>
  <c r="CT195" i="1"/>
  <c r="CP195" i="1"/>
  <c r="CN195" i="1"/>
  <c r="CL195" i="1"/>
  <c r="CH195" i="1"/>
  <c r="CF195" i="1"/>
  <c r="CD195" i="1"/>
  <c r="BZ195" i="1"/>
  <c r="BX195" i="1"/>
  <c r="BV195" i="1"/>
  <c r="BR195" i="1"/>
  <c r="BP195" i="1"/>
  <c r="BN195" i="1"/>
  <c r="BH195" i="1"/>
  <c r="BF195" i="1"/>
  <c r="BD195" i="1"/>
  <c r="AZ195" i="1"/>
  <c r="AX195" i="1"/>
  <c r="AV195" i="1"/>
  <c r="AR195" i="1"/>
  <c r="AP195" i="1"/>
  <c r="AN195" i="1"/>
  <c r="AH195" i="1"/>
  <c r="AD195" i="1"/>
  <c r="Z195" i="1"/>
  <c r="V195" i="1"/>
  <c r="T195" i="1"/>
  <c r="R195" i="1"/>
  <c r="E195" i="1"/>
  <c r="DH195" i="1" s="1"/>
  <c r="DM194" i="1"/>
  <c r="DL194" i="1"/>
  <c r="DH194" i="1"/>
  <c r="CZ194" i="1"/>
  <c r="CX194" i="1"/>
  <c r="CP194" i="1"/>
  <c r="CN194" i="1"/>
  <c r="CF194" i="1"/>
  <c r="CB194" i="1"/>
  <c r="BT194" i="1"/>
  <c r="BR194" i="1"/>
  <c r="BH194" i="1"/>
  <c r="BF194" i="1"/>
  <c r="AX194" i="1"/>
  <c r="AT194" i="1"/>
  <c r="AL194" i="1"/>
  <c r="AH194" i="1"/>
  <c r="V194" i="1"/>
  <c r="T194" i="1"/>
  <c r="E194" i="1"/>
  <c r="DD194" i="1" s="1"/>
  <c r="DM193" i="1"/>
  <c r="DJ193" i="1"/>
  <c r="DH193" i="1"/>
  <c r="DB193" i="1"/>
  <c r="CZ193" i="1"/>
  <c r="CX193" i="1"/>
  <c r="CR193" i="1"/>
  <c r="CP193" i="1"/>
  <c r="CL193" i="1"/>
  <c r="CH193" i="1"/>
  <c r="CD193" i="1"/>
  <c r="CB193" i="1"/>
  <c r="BV193" i="1"/>
  <c r="BT193" i="1"/>
  <c r="BR193" i="1"/>
  <c r="BL193" i="1"/>
  <c r="BH193" i="1"/>
  <c r="BD193" i="1"/>
  <c r="AZ193" i="1"/>
  <c r="AV193" i="1"/>
  <c r="AT193" i="1"/>
  <c r="AN193" i="1"/>
  <c r="AL193" i="1"/>
  <c r="AH193" i="1"/>
  <c r="X193" i="1"/>
  <c r="V193" i="1"/>
  <c r="R193" i="1"/>
  <c r="E193" i="1"/>
  <c r="DM192" i="1"/>
  <c r="DH192" i="1"/>
  <c r="CV192" i="1"/>
  <c r="CL192" i="1"/>
  <c r="CB192" i="1"/>
  <c r="BP192" i="1"/>
  <c r="BD192" i="1"/>
  <c r="AT192" i="1"/>
  <c r="AD192" i="1"/>
  <c r="R192" i="1"/>
  <c r="E192" i="1"/>
  <c r="DL192" i="1" s="1"/>
  <c r="DM191" i="1"/>
  <c r="DL191" i="1"/>
  <c r="DJ191" i="1"/>
  <c r="DF191" i="1"/>
  <c r="DD191" i="1"/>
  <c r="DB191" i="1"/>
  <c r="CX191" i="1"/>
  <c r="CV191" i="1"/>
  <c r="CT191" i="1"/>
  <c r="CP191" i="1"/>
  <c r="CN191" i="1"/>
  <c r="CL191" i="1"/>
  <c r="CH191" i="1"/>
  <c r="CF191" i="1"/>
  <c r="CD191" i="1"/>
  <c r="BZ191" i="1"/>
  <c r="BX191" i="1"/>
  <c r="BV191" i="1"/>
  <c r="BR191" i="1"/>
  <c r="BP191" i="1"/>
  <c r="BN191" i="1"/>
  <c r="BH191" i="1"/>
  <c r="BF191" i="1"/>
  <c r="BD191" i="1"/>
  <c r="AZ191" i="1"/>
  <c r="AX191" i="1"/>
  <c r="AV191" i="1"/>
  <c r="AR191" i="1"/>
  <c r="AP191" i="1"/>
  <c r="AN191" i="1"/>
  <c r="AH191" i="1"/>
  <c r="AD191" i="1"/>
  <c r="Z191" i="1"/>
  <c r="V191" i="1"/>
  <c r="T191" i="1"/>
  <c r="R191" i="1"/>
  <c r="E191" i="1"/>
  <c r="DH191" i="1" s="1"/>
  <c r="DM190" i="1"/>
  <c r="T190" i="1"/>
  <c r="E190" i="1"/>
  <c r="AH190" i="1" s="1"/>
  <c r="DM189" i="1"/>
  <c r="E189" i="1"/>
  <c r="AH189" i="1" s="1"/>
  <c r="DM188" i="1"/>
  <c r="DL188" i="1"/>
  <c r="DJ188" i="1"/>
  <c r="DH188" i="1"/>
  <c r="DD188" i="1"/>
  <c r="DB188" i="1"/>
  <c r="CZ188" i="1"/>
  <c r="CV188" i="1"/>
  <c r="CT188" i="1"/>
  <c r="CR188" i="1"/>
  <c r="CN188" i="1"/>
  <c r="CL188" i="1"/>
  <c r="CJ188" i="1"/>
  <c r="CF188" i="1"/>
  <c r="CD188" i="1"/>
  <c r="CB188" i="1"/>
  <c r="BX188" i="1"/>
  <c r="BV188" i="1"/>
  <c r="BT188" i="1"/>
  <c r="BP188" i="1"/>
  <c r="BN188" i="1"/>
  <c r="BL188" i="1"/>
  <c r="BH188" i="1"/>
  <c r="BF188" i="1"/>
  <c r="BD188" i="1"/>
  <c r="AZ188" i="1"/>
  <c r="AX188" i="1"/>
  <c r="AV188" i="1"/>
  <c r="AR188" i="1"/>
  <c r="AP188" i="1"/>
  <c r="AN188" i="1"/>
  <c r="AH188" i="1"/>
  <c r="AD188" i="1"/>
  <c r="Z188" i="1"/>
  <c r="V188" i="1"/>
  <c r="T188" i="1"/>
  <c r="R188" i="1"/>
  <c r="E188" i="1"/>
  <c r="DF188" i="1" s="1"/>
  <c r="DM187" i="1"/>
  <c r="DF187" i="1"/>
  <c r="CV187" i="1"/>
  <c r="CJ187" i="1"/>
  <c r="BZ187" i="1"/>
  <c r="BP187" i="1"/>
  <c r="BD187" i="1"/>
  <c r="AT187" i="1"/>
  <c r="AH187" i="1"/>
  <c r="R187" i="1"/>
  <c r="E187" i="1"/>
  <c r="DL187" i="1" s="1"/>
  <c r="DM186" i="1"/>
  <c r="DL186" i="1"/>
  <c r="DJ186" i="1"/>
  <c r="DH186" i="1"/>
  <c r="DD186" i="1"/>
  <c r="DB186" i="1"/>
  <c r="CZ186" i="1"/>
  <c r="CV186" i="1"/>
  <c r="CT186" i="1"/>
  <c r="CR186" i="1"/>
  <c r="CN186" i="1"/>
  <c r="CL186" i="1"/>
  <c r="CJ186" i="1"/>
  <c r="CF186" i="1"/>
  <c r="CD186" i="1"/>
  <c r="CB186" i="1"/>
  <c r="BX186" i="1"/>
  <c r="BV186" i="1"/>
  <c r="BT186" i="1"/>
  <c r="BP186" i="1"/>
  <c r="BN186" i="1"/>
  <c r="BL186" i="1"/>
  <c r="BH186" i="1"/>
  <c r="BF186" i="1"/>
  <c r="BD186" i="1"/>
  <c r="AZ186" i="1"/>
  <c r="AX186" i="1"/>
  <c r="AV186" i="1"/>
  <c r="AR186" i="1"/>
  <c r="AP186" i="1"/>
  <c r="AN186" i="1"/>
  <c r="AH186" i="1"/>
  <c r="AD186" i="1"/>
  <c r="Z186" i="1"/>
  <c r="V186" i="1"/>
  <c r="T186" i="1"/>
  <c r="R186" i="1"/>
  <c r="E186" i="1"/>
  <c r="DF186" i="1" s="1"/>
  <c r="DM185" i="1"/>
  <c r="DH185" i="1"/>
  <c r="DF185" i="1"/>
  <c r="CX185" i="1"/>
  <c r="CV185" i="1"/>
  <c r="CN185" i="1"/>
  <c r="CJ185" i="1"/>
  <c r="CB185" i="1"/>
  <c r="BZ185" i="1"/>
  <c r="BR185" i="1"/>
  <c r="BP185" i="1"/>
  <c r="BH185" i="1"/>
  <c r="BD185" i="1"/>
  <c r="AV185" i="1"/>
  <c r="AT185" i="1"/>
  <c r="AL185" i="1"/>
  <c r="AH185" i="1"/>
  <c r="V185" i="1"/>
  <c r="R185" i="1"/>
  <c r="E185" i="1"/>
  <c r="DL185" i="1" s="1"/>
  <c r="DM184" i="1"/>
  <c r="DD184" i="1"/>
  <c r="CT184" i="1"/>
  <c r="CJ184" i="1"/>
  <c r="CB184" i="1"/>
  <c r="BT184" i="1"/>
  <c r="BL184" i="1"/>
  <c r="BD184" i="1"/>
  <c r="AV184" i="1"/>
  <c r="AN184" i="1"/>
  <c r="Z184" i="1"/>
  <c r="R184" i="1"/>
  <c r="E184" i="1"/>
  <c r="DJ184" i="1" s="1"/>
  <c r="DM183" i="1"/>
  <c r="DL183" i="1"/>
  <c r="DJ183" i="1"/>
  <c r="DH183" i="1"/>
  <c r="DD183" i="1"/>
  <c r="DB183" i="1"/>
  <c r="CZ183" i="1"/>
  <c r="CV183" i="1"/>
  <c r="CT183" i="1"/>
  <c r="CR183" i="1"/>
  <c r="CN183" i="1"/>
  <c r="CL183" i="1"/>
  <c r="CJ183" i="1"/>
  <c r="CF183" i="1"/>
  <c r="CD183" i="1"/>
  <c r="CB183" i="1"/>
  <c r="BX183" i="1"/>
  <c r="BV183" i="1"/>
  <c r="BT183" i="1"/>
  <c r="BP183" i="1"/>
  <c r="BN183" i="1"/>
  <c r="BL183" i="1"/>
  <c r="BH183" i="1"/>
  <c r="BF183" i="1"/>
  <c r="BD183" i="1"/>
  <c r="AZ183" i="1"/>
  <c r="AX183" i="1"/>
  <c r="AV183" i="1"/>
  <c r="AR183" i="1"/>
  <c r="AP183" i="1"/>
  <c r="AN183" i="1"/>
  <c r="AH183" i="1"/>
  <c r="AD183" i="1"/>
  <c r="Z183" i="1"/>
  <c r="V183" i="1"/>
  <c r="T183" i="1"/>
  <c r="R183" i="1"/>
  <c r="E183" i="1"/>
  <c r="DF183" i="1" s="1"/>
  <c r="DM182" i="1"/>
  <c r="DH182" i="1"/>
  <c r="CZ182" i="1"/>
  <c r="CR182" i="1"/>
  <c r="CJ182" i="1"/>
  <c r="CB182" i="1"/>
  <c r="BT182" i="1"/>
  <c r="BL182" i="1"/>
  <c r="BD182" i="1"/>
  <c r="AV182" i="1"/>
  <c r="AN182" i="1"/>
  <c r="Z182" i="1"/>
  <c r="R182" i="1"/>
  <c r="E182" i="1"/>
  <c r="DF182" i="1" s="1"/>
  <c r="DM181" i="1"/>
  <c r="DL181" i="1"/>
  <c r="DJ181" i="1"/>
  <c r="DH181" i="1"/>
  <c r="DD181" i="1"/>
  <c r="DB181" i="1"/>
  <c r="CZ181" i="1"/>
  <c r="CV181" i="1"/>
  <c r="CT181" i="1"/>
  <c r="CR181" i="1"/>
  <c r="CN181" i="1"/>
  <c r="CL181" i="1"/>
  <c r="CJ181" i="1"/>
  <c r="CF181" i="1"/>
  <c r="CD181" i="1"/>
  <c r="CB181" i="1"/>
  <c r="BX181" i="1"/>
  <c r="BV181" i="1"/>
  <c r="BT181" i="1"/>
  <c r="BP181" i="1"/>
  <c r="BN181" i="1"/>
  <c r="BL181" i="1"/>
  <c r="BH181" i="1"/>
  <c r="BF181" i="1"/>
  <c r="BD181" i="1"/>
  <c r="AZ181" i="1"/>
  <c r="AX181" i="1"/>
  <c r="AV181" i="1"/>
  <c r="AR181" i="1"/>
  <c r="AP181" i="1"/>
  <c r="AN181" i="1"/>
  <c r="AH181" i="1"/>
  <c r="AD181" i="1"/>
  <c r="Z181" i="1"/>
  <c r="V181" i="1"/>
  <c r="T181" i="1"/>
  <c r="R181" i="1"/>
  <c r="E181" i="1"/>
  <c r="DF181" i="1" s="1"/>
  <c r="DM180" i="1"/>
  <c r="DH180" i="1"/>
  <c r="CZ180" i="1"/>
  <c r="CR180" i="1"/>
  <c r="CJ180" i="1"/>
  <c r="CB180" i="1"/>
  <c r="BT180" i="1"/>
  <c r="BL180" i="1"/>
  <c r="BD180" i="1"/>
  <c r="AV180" i="1"/>
  <c r="AN180" i="1"/>
  <c r="Z180" i="1"/>
  <c r="R180" i="1"/>
  <c r="E180" i="1"/>
  <c r="DF180" i="1" s="1"/>
  <c r="DM179" i="1"/>
  <c r="DL179" i="1"/>
  <c r="DJ179" i="1"/>
  <c r="DH179" i="1"/>
  <c r="DD179" i="1"/>
  <c r="DB179" i="1"/>
  <c r="CZ179" i="1"/>
  <c r="CV179" i="1"/>
  <c r="CT179" i="1"/>
  <c r="CR179" i="1"/>
  <c r="CN179" i="1"/>
  <c r="CL179" i="1"/>
  <c r="CJ179" i="1"/>
  <c r="CF179" i="1"/>
  <c r="CD179" i="1"/>
  <c r="CB179" i="1"/>
  <c r="BX179" i="1"/>
  <c r="BV179" i="1"/>
  <c r="BT179" i="1"/>
  <c r="BP179" i="1"/>
  <c r="BN179" i="1"/>
  <c r="BL179" i="1"/>
  <c r="BH179" i="1"/>
  <c r="BF179" i="1"/>
  <c r="BD179" i="1"/>
  <c r="AZ179" i="1"/>
  <c r="AX179" i="1"/>
  <c r="AV179" i="1"/>
  <c r="AR179" i="1"/>
  <c r="AP179" i="1"/>
  <c r="AN179" i="1"/>
  <c r="AH179" i="1"/>
  <c r="AD179" i="1"/>
  <c r="Z179" i="1"/>
  <c r="V179" i="1"/>
  <c r="T179" i="1"/>
  <c r="R179" i="1"/>
  <c r="E179" i="1"/>
  <c r="DF179" i="1" s="1"/>
  <c r="DM178" i="1"/>
  <c r="DH178" i="1"/>
  <c r="CZ178" i="1"/>
  <c r="CR178" i="1"/>
  <c r="CJ178" i="1"/>
  <c r="CB178" i="1"/>
  <c r="BT178" i="1"/>
  <c r="BL178" i="1"/>
  <c r="BD178" i="1"/>
  <c r="AV178" i="1"/>
  <c r="AN178" i="1"/>
  <c r="Z178" i="1"/>
  <c r="R178" i="1"/>
  <c r="E178" i="1"/>
  <c r="DF178" i="1" s="1"/>
  <c r="DM177" i="1"/>
  <c r="DL177" i="1"/>
  <c r="DJ177" i="1"/>
  <c r="DH177" i="1"/>
  <c r="DD177" i="1"/>
  <c r="DB177" i="1"/>
  <c r="CZ177" i="1"/>
  <c r="CV177" i="1"/>
  <c r="CT177" i="1"/>
  <c r="CR177" i="1"/>
  <c r="CN177" i="1"/>
  <c r="CL177" i="1"/>
  <c r="CJ177" i="1"/>
  <c r="CF177" i="1"/>
  <c r="CD177" i="1"/>
  <c r="CB177" i="1"/>
  <c r="BX177" i="1"/>
  <c r="BV177" i="1"/>
  <c r="BT177" i="1"/>
  <c r="BP177" i="1"/>
  <c r="BN177" i="1"/>
  <c r="BL177" i="1"/>
  <c r="BH177" i="1"/>
  <c r="BF177" i="1"/>
  <c r="BD177" i="1"/>
  <c r="AZ177" i="1"/>
  <c r="AX177" i="1"/>
  <c r="AV177" i="1"/>
  <c r="AR177" i="1"/>
  <c r="AP177" i="1"/>
  <c r="AN177" i="1"/>
  <c r="AH177" i="1"/>
  <c r="AD177" i="1"/>
  <c r="Z177" i="1"/>
  <c r="V177" i="1"/>
  <c r="T177" i="1"/>
  <c r="R177" i="1"/>
  <c r="E177" i="1"/>
  <c r="DF177" i="1" s="1"/>
  <c r="DM176" i="1"/>
  <c r="DH176" i="1"/>
  <c r="CZ176" i="1"/>
  <c r="CR176" i="1"/>
  <c r="CJ176" i="1"/>
  <c r="CB176" i="1"/>
  <c r="BT176" i="1"/>
  <c r="BL176" i="1"/>
  <c r="BD176" i="1"/>
  <c r="AV176" i="1"/>
  <c r="AN176" i="1"/>
  <c r="Z176" i="1"/>
  <c r="R176" i="1"/>
  <c r="E176" i="1"/>
  <c r="DF176" i="1" s="1"/>
  <c r="DM175" i="1"/>
  <c r="DL175" i="1"/>
  <c r="DJ175" i="1"/>
  <c r="DH175" i="1"/>
  <c r="DD175" i="1"/>
  <c r="DB175" i="1"/>
  <c r="CZ175" i="1"/>
  <c r="CV175" i="1"/>
  <c r="CT175" i="1"/>
  <c r="CR175" i="1"/>
  <c r="CN175" i="1"/>
  <c r="CL175" i="1"/>
  <c r="CJ175" i="1"/>
  <c r="CF175" i="1"/>
  <c r="CD175" i="1"/>
  <c r="CB175" i="1"/>
  <c r="BX175" i="1"/>
  <c r="BV175" i="1"/>
  <c r="BT175" i="1"/>
  <c r="BP175" i="1"/>
  <c r="BN175" i="1"/>
  <c r="BL175" i="1"/>
  <c r="BH175" i="1"/>
  <c r="BF175" i="1"/>
  <c r="BD175" i="1"/>
  <c r="AZ175" i="1"/>
  <c r="AX175" i="1"/>
  <c r="AV175" i="1"/>
  <c r="AR175" i="1"/>
  <c r="AP175" i="1"/>
  <c r="AN175" i="1"/>
  <c r="AH175" i="1"/>
  <c r="AD175" i="1"/>
  <c r="Z175" i="1"/>
  <c r="V175" i="1"/>
  <c r="T175" i="1"/>
  <c r="R175" i="1"/>
  <c r="E175" i="1"/>
  <c r="DF175" i="1" s="1"/>
  <c r="DM174" i="1"/>
  <c r="DH174" i="1"/>
  <c r="CZ174" i="1"/>
  <c r="CR174" i="1"/>
  <c r="CJ174" i="1"/>
  <c r="CB174" i="1"/>
  <c r="BT174" i="1"/>
  <c r="BL174" i="1"/>
  <c r="BD174" i="1"/>
  <c r="AV174" i="1"/>
  <c r="AN174" i="1"/>
  <c r="Z174" i="1"/>
  <c r="R174" i="1"/>
  <c r="E174" i="1"/>
  <c r="DF174" i="1" s="1"/>
  <c r="DM173" i="1"/>
  <c r="DL173" i="1"/>
  <c r="DJ173" i="1"/>
  <c r="DH173" i="1"/>
  <c r="DD173" i="1"/>
  <c r="DB173" i="1"/>
  <c r="CZ173" i="1"/>
  <c r="CV173" i="1"/>
  <c r="CT173" i="1"/>
  <c r="CR173" i="1"/>
  <c r="CN173" i="1"/>
  <c r="CL173" i="1"/>
  <c r="CJ173" i="1"/>
  <c r="CF173" i="1"/>
  <c r="CD173" i="1"/>
  <c r="CB173" i="1"/>
  <c r="BX173" i="1"/>
  <c r="BV173" i="1"/>
  <c r="BT173" i="1"/>
  <c r="BP173" i="1"/>
  <c r="BN173" i="1"/>
  <c r="BL173" i="1"/>
  <c r="BH173" i="1"/>
  <c r="BF173" i="1"/>
  <c r="BD173" i="1"/>
  <c r="AZ173" i="1"/>
  <c r="AX173" i="1"/>
  <c r="AV173" i="1"/>
  <c r="AR173" i="1"/>
  <c r="AP173" i="1"/>
  <c r="AN173" i="1"/>
  <c r="AH173" i="1"/>
  <c r="AD173" i="1"/>
  <c r="Z173" i="1"/>
  <c r="V173" i="1"/>
  <c r="T173" i="1"/>
  <c r="R173" i="1"/>
  <c r="E173" i="1"/>
  <c r="DF173" i="1" s="1"/>
  <c r="DM172" i="1"/>
  <c r="DH172" i="1"/>
  <c r="CZ172" i="1"/>
  <c r="CR172" i="1"/>
  <c r="CJ172" i="1"/>
  <c r="CB172" i="1"/>
  <c r="BT172" i="1"/>
  <c r="BL172" i="1"/>
  <c r="BD172" i="1"/>
  <c r="AV172" i="1"/>
  <c r="AN172" i="1"/>
  <c r="Z172" i="1"/>
  <c r="R172" i="1"/>
  <c r="E172" i="1"/>
  <c r="DF172" i="1" s="1"/>
  <c r="DM171" i="1"/>
  <c r="DL171" i="1"/>
  <c r="DJ171" i="1"/>
  <c r="DH171" i="1"/>
  <c r="DD171" i="1"/>
  <c r="DB171" i="1"/>
  <c r="CZ171" i="1"/>
  <c r="CV171" i="1"/>
  <c r="CT171" i="1"/>
  <c r="CR171" i="1"/>
  <c r="CN171" i="1"/>
  <c r="CL171" i="1"/>
  <c r="CJ171" i="1"/>
  <c r="CF171" i="1"/>
  <c r="CD171" i="1"/>
  <c r="CB171" i="1"/>
  <c r="BX171" i="1"/>
  <c r="BV171" i="1"/>
  <c r="BT171" i="1"/>
  <c r="BP171" i="1"/>
  <c r="BN171" i="1"/>
  <c r="BL171" i="1"/>
  <c r="BH171" i="1"/>
  <c r="BF171" i="1"/>
  <c r="BD171" i="1"/>
  <c r="AZ171" i="1"/>
  <c r="AX171" i="1"/>
  <c r="AV171" i="1"/>
  <c r="AR171" i="1"/>
  <c r="AP171" i="1"/>
  <c r="AN171" i="1"/>
  <c r="AH171" i="1"/>
  <c r="AD171" i="1"/>
  <c r="Z171" i="1"/>
  <c r="V171" i="1"/>
  <c r="T171" i="1"/>
  <c r="R171" i="1"/>
  <c r="E171" i="1"/>
  <c r="DF171" i="1" s="1"/>
  <c r="DM170" i="1"/>
  <c r="DH170" i="1"/>
  <c r="CZ170" i="1"/>
  <c r="CR170" i="1"/>
  <c r="CJ170" i="1"/>
  <c r="CB170" i="1"/>
  <c r="BT170" i="1"/>
  <c r="BL170" i="1"/>
  <c r="BD170" i="1"/>
  <c r="AV170" i="1"/>
  <c r="AN170" i="1"/>
  <c r="Z170" i="1"/>
  <c r="R170" i="1"/>
  <c r="E170" i="1"/>
  <c r="DF170" i="1" s="1"/>
  <c r="DM169" i="1"/>
  <c r="DL169" i="1"/>
  <c r="DJ169" i="1"/>
  <c r="DH169" i="1"/>
  <c r="DD169" i="1"/>
  <c r="DB169" i="1"/>
  <c r="CZ169" i="1"/>
  <c r="CV169" i="1"/>
  <c r="CT169" i="1"/>
  <c r="CR169" i="1"/>
  <c r="CN169" i="1"/>
  <c r="CL169" i="1"/>
  <c r="CJ169" i="1"/>
  <c r="CF169" i="1"/>
  <c r="CD169" i="1"/>
  <c r="CB169" i="1"/>
  <c r="BX169" i="1"/>
  <c r="BV169" i="1"/>
  <c r="BT169" i="1"/>
  <c r="BP169" i="1"/>
  <c r="BN169" i="1"/>
  <c r="BL169" i="1"/>
  <c r="BH169" i="1"/>
  <c r="BF169" i="1"/>
  <c r="BD169" i="1"/>
  <c r="AZ169" i="1"/>
  <c r="AX169" i="1"/>
  <c r="AV169" i="1"/>
  <c r="AR169" i="1"/>
  <c r="AP169" i="1"/>
  <c r="AN169" i="1"/>
  <c r="AH169" i="1"/>
  <c r="AD169" i="1"/>
  <c r="Z169" i="1"/>
  <c r="V169" i="1"/>
  <c r="T169" i="1"/>
  <c r="R169" i="1"/>
  <c r="E169" i="1"/>
  <c r="DF169" i="1" s="1"/>
  <c r="DM168" i="1"/>
  <c r="DH168" i="1"/>
  <c r="CZ168" i="1"/>
  <c r="CR168" i="1"/>
  <c r="CJ168" i="1"/>
  <c r="CB168" i="1"/>
  <c r="BT168" i="1"/>
  <c r="BL168" i="1"/>
  <c r="BD168" i="1"/>
  <c r="AV168" i="1"/>
  <c r="AN168" i="1"/>
  <c r="Z168" i="1"/>
  <c r="R168" i="1"/>
  <c r="E168" i="1"/>
  <c r="DF168" i="1" s="1"/>
  <c r="DM167" i="1"/>
  <c r="DL167" i="1"/>
  <c r="DJ167" i="1"/>
  <c r="DH167" i="1"/>
  <c r="DD167" i="1"/>
  <c r="DB167" i="1"/>
  <c r="CZ167" i="1"/>
  <c r="CV167" i="1"/>
  <c r="CT167" i="1"/>
  <c r="CR167" i="1"/>
  <c r="CN167" i="1"/>
  <c r="CL167" i="1"/>
  <c r="CJ167" i="1"/>
  <c r="CF167" i="1"/>
  <c r="CD167" i="1"/>
  <c r="CB167" i="1"/>
  <c r="BX167" i="1"/>
  <c r="BV167" i="1"/>
  <c r="BT167" i="1"/>
  <c r="BP167" i="1"/>
  <c r="BN167" i="1"/>
  <c r="BL167" i="1"/>
  <c r="BH167" i="1"/>
  <c r="BF167" i="1"/>
  <c r="BD167" i="1"/>
  <c r="AZ167" i="1"/>
  <c r="AX167" i="1"/>
  <c r="AV167" i="1"/>
  <c r="AR167" i="1"/>
  <c r="AP167" i="1"/>
  <c r="AN167" i="1"/>
  <c r="AH167" i="1"/>
  <c r="AD167" i="1"/>
  <c r="Z167" i="1"/>
  <c r="V167" i="1"/>
  <c r="T167" i="1"/>
  <c r="R167" i="1"/>
  <c r="E167" i="1"/>
  <c r="DF167" i="1" s="1"/>
  <c r="DM166" i="1"/>
  <c r="DH166" i="1"/>
  <c r="CZ166" i="1"/>
  <c r="CR166" i="1"/>
  <c r="CJ166" i="1"/>
  <c r="CB166" i="1"/>
  <c r="BT166" i="1"/>
  <c r="BL166" i="1"/>
  <c r="BD166" i="1"/>
  <c r="AV166" i="1"/>
  <c r="AN166" i="1"/>
  <c r="Z166" i="1"/>
  <c r="R166" i="1"/>
  <c r="E166" i="1"/>
  <c r="DF166" i="1" s="1"/>
  <c r="DM165" i="1"/>
  <c r="DL165" i="1"/>
  <c r="DJ165" i="1"/>
  <c r="DH165" i="1"/>
  <c r="DD165" i="1"/>
  <c r="DB165" i="1"/>
  <c r="CZ165" i="1"/>
  <c r="CV165" i="1"/>
  <c r="CT165" i="1"/>
  <c r="CR165" i="1"/>
  <c r="CN165" i="1"/>
  <c r="CL165" i="1"/>
  <c r="CJ165" i="1"/>
  <c r="CF165" i="1"/>
  <c r="CD165" i="1"/>
  <c r="CB165" i="1"/>
  <c r="BX165" i="1"/>
  <c r="BV165" i="1"/>
  <c r="BT165" i="1"/>
  <c r="BP165" i="1"/>
  <c r="BN165" i="1"/>
  <c r="BL165" i="1"/>
  <c r="BH165" i="1"/>
  <c r="BF165" i="1"/>
  <c r="BD165" i="1"/>
  <c r="AZ165" i="1"/>
  <c r="AX165" i="1"/>
  <c r="AV165" i="1"/>
  <c r="AR165" i="1"/>
  <c r="AP165" i="1"/>
  <c r="AN165" i="1"/>
  <c r="AH165" i="1"/>
  <c r="AD165" i="1"/>
  <c r="Z165" i="1"/>
  <c r="V165" i="1"/>
  <c r="T165" i="1"/>
  <c r="R165" i="1"/>
  <c r="E165" i="1"/>
  <c r="DF165" i="1" s="1"/>
  <c r="DM164" i="1"/>
  <c r="DH164" i="1"/>
  <c r="CZ164" i="1"/>
  <c r="CR164" i="1"/>
  <c r="CJ164" i="1"/>
  <c r="CB164" i="1"/>
  <c r="BT164" i="1"/>
  <c r="BL164" i="1"/>
  <c r="BD164" i="1"/>
  <c r="AV164" i="1"/>
  <c r="AN164" i="1"/>
  <c r="Z164" i="1"/>
  <c r="R164" i="1"/>
  <c r="E164" i="1"/>
  <c r="DF164" i="1" s="1"/>
  <c r="DM163" i="1"/>
  <c r="DL163" i="1"/>
  <c r="DJ163" i="1"/>
  <c r="DH163" i="1"/>
  <c r="DD163" i="1"/>
  <c r="DB163" i="1"/>
  <c r="CZ163" i="1"/>
  <c r="CV163" i="1"/>
  <c r="CT163" i="1"/>
  <c r="CR163" i="1"/>
  <c r="CN163" i="1"/>
  <c r="CL163" i="1"/>
  <c r="CJ163" i="1"/>
  <c r="CF163" i="1"/>
  <c r="CD163" i="1"/>
  <c r="CB163" i="1"/>
  <c r="BX163" i="1"/>
  <c r="BV163" i="1"/>
  <c r="BT163" i="1"/>
  <c r="BP163" i="1"/>
  <c r="BN163" i="1"/>
  <c r="BL163" i="1"/>
  <c r="BH163" i="1"/>
  <c r="BF163" i="1"/>
  <c r="BD163" i="1"/>
  <c r="AZ163" i="1"/>
  <c r="AX163" i="1"/>
  <c r="AV163" i="1"/>
  <c r="AR163" i="1"/>
  <c r="AP163" i="1"/>
  <c r="AN163" i="1"/>
  <c r="AH163" i="1"/>
  <c r="AD163" i="1"/>
  <c r="Z163" i="1"/>
  <c r="V163" i="1"/>
  <c r="T163" i="1"/>
  <c r="R163" i="1"/>
  <c r="E163" i="1"/>
  <c r="DF163" i="1" s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G162" i="1"/>
  <c r="AF162" i="1"/>
  <c r="AE162" i="1"/>
  <c r="AC162" i="1"/>
  <c r="Y162" i="1"/>
  <c r="W162" i="1"/>
  <c r="U162" i="1"/>
  <c r="S162" i="1"/>
  <c r="Q162" i="1"/>
  <c r="E162" i="1"/>
  <c r="DM161" i="1"/>
  <c r="E161" i="1"/>
  <c r="DF161" i="1" s="1"/>
  <c r="DM160" i="1"/>
  <c r="DJ160" i="1"/>
  <c r="DH160" i="1"/>
  <c r="DB160" i="1"/>
  <c r="CZ160" i="1"/>
  <c r="CT160" i="1"/>
  <c r="CR160" i="1"/>
  <c r="CL160" i="1"/>
  <c r="CJ160" i="1"/>
  <c r="CD160" i="1"/>
  <c r="CB160" i="1"/>
  <c r="BV160" i="1"/>
  <c r="BT160" i="1"/>
  <c r="BN160" i="1"/>
  <c r="BL160" i="1"/>
  <c r="BF160" i="1"/>
  <c r="BD160" i="1"/>
  <c r="AX160" i="1"/>
  <c r="AV160" i="1"/>
  <c r="AP160" i="1"/>
  <c r="AN160" i="1"/>
  <c r="AD160" i="1"/>
  <c r="Z160" i="1"/>
  <c r="T160" i="1"/>
  <c r="R160" i="1"/>
  <c r="E160" i="1"/>
  <c r="DF160" i="1" s="1"/>
  <c r="DM159" i="1"/>
  <c r="DM158" i="1" s="1"/>
  <c r="E159" i="1"/>
  <c r="DF159" i="1" s="1"/>
  <c r="DF158" i="1" s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CA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G158" i="1"/>
  <c r="AF158" i="1"/>
  <c r="AE158" i="1"/>
  <c r="AC158" i="1"/>
  <c r="Y158" i="1"/>
  <c r="W158" i="1"/>
  <c r="U158" i="1"/>
  <c r="S158" i="1"/>
  <c r="Q158" i="1"/>
  <c r="E158" i="1"/>
  <c r="DM157" i="1"/>
  <c r="DH157" i="1"/>
  <c r="CZ157" i="1"/>
  <c r="CR157" i="1"/>
  <c r="CJ157" i="1"/>
  <c r="CB157" i="1"/>
  <c r="BT157" i="1"/>
  <c r="BL157" i="1"/>
  <c r="BD157" i="1"/>
  <c r="AV157" i="1"/>
  <c r="AN157" i="1"/>
  <c r="Z157" i="1"/>
  <c r="R157" i="1"/>
  <c r="E157" i="1"/>
  <c r="DF157" i="1" s="1"/>
  <c r="DM156" i="1"/>
  <c r="DL156" i="1"/>
  <c r="DJ156" i="1"/>
  <c r="DH156" i="1"/>
  <c r="DD156" i="1"/>
  <c r="DB156" i="1"/>
  <c r="CZ156" i="1"/>
  <c r="CV156" i="1"/>
  <c r="CT156" i="1"/>
  <c r="CR156" i="1"/>
  <c r="CN156" i="1"/>
  <c r="CL156" i="1"/>
  <c r="CJ156" i="1"/>
  <c r="CF156" i="1"/>
  <c r="CD156" i="1"/>
  <c r="CB156" i="1"/>
  <c r="BX156" i="1"/>
  <c r="BV156" i="1"/>
  <c r="BT156" i="1"/>
  <c r="BP156" i="1"/>
  <c r="BN156" i="1"/>
  <c r="BL156" i="1"/>
  <c r="BH156" i="1"/>
  <c r="BF156" i="1"/>
  <c r="BD156" i="1"/>
  <c r="AZ156" i="1"/>
  <c r="AX156" i="1"/>
  <c r="AV156" i="1"/>
  <c r="AR156" i="1"/>
  <c r="AP156" i="1"/>
  <c r="AN156" i="1"/>
  <c r="AH156" i="1"/>
  <c r="AD156" i="1"/>
  <c r="Z156" i="1"/>
  <c r="V156" i="1"/>
  <c r="T156" i="1"/>
  <c r="R156" i="1"/>
  <c r="E156" i="1"/>
  <c r="DF156" i="1" s="1"/>
  <c r="DM155" i="1"/>
  <c r="DH155" i="1"/>
  <c r="CZ155" i="1"/>
  <c r="CR155" i="1"/>
  <c r="CJ155" i="1"/>
  <c r="CB155" i="1"/>
  <c r="BT155" i="1"/>
  <c r="BL155" i="1"/>
  <c r="BD155" i="1"/>
  <c r="AV155" i="1"/>
  <c r="AN155" i="1"/>
  <c r="Z155" i="1"/>
  <c r="R155" i="1"/>
  <c r="E155" i="1"/>
  <c r="DF155" i="1" s="1"/>
  <c r="DM154" i="1"/>
  <c r="DL154" i="1"/>
  <c r="DJ154" i="1"/>
  <c r="DH154" i="1"/>
  <c r="DD154" i="1"/>
  <c r="DB154" i="1"/>
  <c r="CZ154" i="1"/>
  <c r="CV154" i="1"/>
  <c r="CT154" i="1"/>
  <c r="CR154" i="1"/>
  <c r="CN154" i="1"/>
  <c r="CL154" i="1"/>
  <c r="CJ154" i="1"/>
  <c r="CF154" i="1"/>
  <c r="CD154" i="1"/>
  <c r="CB154" i="1"/>
  <c r="BX154" i="1"/>
  <c r="BV154" i="1"/>
  <c r="BT154" i="1"/>
  <c r="BP154" i="1"/>
  <c r="BN154" i="1"/>
  <c r="BL154" i="1"/>
  <c r="BH154" i="1"/>
  <c r="BF154" i="1"/>
  <c r="BD154" i="1"/>
  <c r="AZ154" i="1"/>
  <c r="AX154" i="1"/>
  <c r="AV154" i="1"/>
  <c r="AR154" i="1"/>
  <c r="AP154" i="1"/>
  <c r="AN154" i="1"/>
  <c r="AH154" i="1"/>
  <c r="AD154" i="1"/>
  <c r="Z154" i="1"/>
  <c r="V154" i="1"/>
  <c r="T154" i="1"/>
  <c r="R154" i="1"/>
  <c r="E154" i="1"/>
  <c r="DF154" i="1" s="1"/>
  <c r="DM153" i="1"/>
  <c r="DH153" i="1"/>
  <c r="CZ153" i="1"/>
  <c r="CR153" i="1"/>
  <c r="CJ153" i="1"/>
  <c r="CB153" i="1"/>
  <c r="BT153" i="1"/>
  <c r="BL153" i="1"/>
  <c r="BD153" i="1"/>
  <c r="AV153" i="1"/>
  <c r="AN153" i="1"/>
  <c r="Z153" i="1"/>
  <c r="R153" i="1"/>
  <c r="E153" i="1"/>
  <c r="DF153" i="1" s="1"/>
  <c r="DM152" i="1"/>
  <c r="DL152" i="1"/>
  <c r="DJ152" i="1"/>
  <c r="DH152" i="1"/>
  <c r="DD152" i="1"/>
  <c r="DB152" i="1"/>
  <c r="CZ152" i="1"/>
  <c r="CV152" i="1"/>
  <c r="CT152" i="1"/>
  <c r="CR152" i="1"/>
  <c r="CN152" i="1"/>
  <c r="CL152" i="1"/>
  <c r="CJ152" i="1"/>
  <c r="CF152" i="1"/>
  <c r="CD152" i="1"/>
  <c r="CB152" i="1"/>
  <c r="BX152" i="1"/>
  <c r="BV152" i="1"/>
  <c r="BT152" i="1"/>
  <c r="BP152" i="1"/>
  <c r="BN152" i="1"/>
  <c r="BL152" i="1"/>
  <c r="BH152" i="1"/>
  <c r="BF152" i="1"/>
  <c r="BD152" i="1"/>
  <c r="AZ152" i="1"/>
  <c r="AX152" i="1"/>
  <c r="AV152" i="1"/>
  <c r="AR152" i="1"/>
  <c r="AP152" i="1"/>
  <c r="AN152" i="1"/>
  <c r="AH152" i="1"/>
  <c r="AD152" i="1"/>
  <c r="Z152" i="1"/>
  <c r="V152" i="1"/>
  <c r="T152" i="1"/>
  <c r="R152" i="1"/>
  <c r="E152" i="1"/>
  <c r="DF152" i="1" s="1"/>
  <c r="DM151" i="1"/>
  <c r="DM150" i="1" s="1"/>
  <c r="DH151" i="1"/>
  <c r="CZ151" i="1"/>
  <c r="CR151" i="1"/>
  <c r="CJ151" i="1"/>
  <c r="CB151" i="1"/>
  <c r="BT151" i="1"/>
  <c r="BL151" i="1"/>
  <c r="BD151" i="1"/>
  <c r="AV151" i="1"/>
  <c r="AN151" i="1"/>
  <c r="Z151" i="1"/>
  <c r="Z150" i="1" s="1"/>
  <c r="R151" i="1"/>
  <c r="E151" i="1"/>
  <c r="DF151" i="1" s="1"/>
  <c r="DF150" i="1" s="1"/>
  <c r="DK150" i="1"/>
  <c r="DI150" i="1"/>
  <c r="DH150" i="1"/>
  <c r="DG150" i="1"/>
  <c r="DE150" i="1"/>
  <c r="DC150" i="1"/>
  <c r="DA150" i="1"/>
  <c r="CZ150" i="1"/>
  <c r="CY150" i="1"/>
  <c r="CW150" i="1"/>
  <c r="CU150" i="1"/>
  <c r="CS150" i="1"/>
  <c r="CR150" i="1"/>
  <c r="CQ150" i="1"/>
  <c r="CO150" i="1"/>
  <c r="CM150" i="1"/>
  <c r="CK150" i="1"/>
  <c r="CJ150" i="1"/>
  <c r="CI150" i="1"/>
  <c r="CG150" i="1"/>
  <c r="CE150" i="1"/>
  <c r="CC150" i="1"/>
  <c r="CB150" i="1"/>
  <c r="CA150" i="1"/>
  <c r="BY150" i="1"/>
  <c r="BW150" i="1"/>
  <c r="BU150" i="1"/>
  <c r="BT150" i="1"/>
  <c r="BS150" i="1"/>
  <c r="BQ150" i="1"/>
  <c r="BO150" i="1"/>
  <c r="BM150" i="1"/>
  <c r="BL150" i="1"/>
  <c r="BK150" i="1"/>
  <c r="BI150" i="1"/>
  <c r="BG150" i="1"/>
  <c r="BE150" i="1"/>
  <c r="BD150" i="1"/>
  <c r="BC150" i="1"/>
  <c r="BA150" i="1"/>
  <c r="AY150" i="1"/>
  <c r="AW150" i="1"/>
  <c r="AV150" i="1"/>
  <c r="AU150" i="1"/>
  <c r="AS150" i="1"/>
  <c r="AQ150" i="1"/>
  <c r="AO150" i="1"/>
  <c r="AN150" i="1"/>
  <c r="AM150" i="1"/>
  <c r="AK150" i="1"/>
  <c r="AG150" i="1"/>
  <c r="AF150" i="1"/>
  <c r="AE150" i="1"/>
  <c r="AC150" i="1"/>
  <c r="Y150" i="1"/>
  <c r="W150" i="1"/>
  <c r="U150" i="1"/>
  <c r="S150" i="1"/>
  <c r="Q150" i="1"/>
  <c r="E150" i="1"/>
  <c r="DM149" i="1"/>
  <c r="DJ149" i="1"/>
  <c r="DH149" i="1"/>
  <c r="DB149" i="1"/>
  <c r="CZ149" i="1"/>
  <c r="CT149" i="1"/>
  <c r="CR149" i="1"/>
  <c r="CL149" i="1"/>
  <c r="CJ149" i="1"/>
  <c r="CD149" i="1"/>
  <c r="CB149" i="1"/>
  <c r="BV149" i="1"/>
  <c r="BT149" i="1"/>
  <c r="BN149" i="1"/>
  <c r="BL149" i="1"/>
  <c r="BF149" i="1"/>
  <c r="BD149" i="1"/>
  <c r="AX149" i="1"/>
  <c r="AV149" i="1"/>
  <c r="AP149" i="1"/>
  <c r="AN149" i="1"/>
  <c r="AD149" i="1"/>
  <c r="Z149" i="1"/>
  <c r="T149" i="1"/>
  <c r="R149" i="1"/>
  <c r="E149" i="1"/>
  <c r="DF149" i="1" s="1"/>
  <c r="DM148" i="1"/>
  <c r="DF148" i="1"/>
  <c r="CX148" i="1"/>
  <c r="CP148" i="1"/>
  <c r="BZ148" i="1"/>
  <c r="BR148" i="1"/>
  <c r="BJ148" i="1"/>
  <c r="AT148" i="1"/>
  <c r="AL148" i="1"/>
  <c r="X148" i="1"/>
  <c r="E148" i="1"/>
  <c r="DM147" i="1"/>
  <c r="DJ147" i="1"/>
  <c r="DH147" i="1"/>
  <c r="DB147" i="1"/>
  <c r="CZ147" i="1"/>
  <c r="CT147" i="1"/>
  <c r="CR147" i="1"/>
  <c r="CL147" i="1"/>
  <c r="CJ147" i="1"/>
  <c r="CD147" i="1"/>
  <c r="CB147" i="1"/>
  <c r="BV147" i="1"/>
  <c r="BT147" i="1"/>
  <c r="BN147" i="1"/>
  <c r="BL147" i="1"/>
  <c r="BF147" i="1"/>
  <c r="BD147" i="1"/>
  <c r="AX147" i="1"/>
  <c r="AV147" i="1"/>
  <c r="AP147" i="1"/>
  <c r="AN147" i="1"/>
  <c r="AD147" i="1"/>
  <c r="Z147" i="1"/>
  <c r="T147" i="1"/>
  <c r="R147" i="1"/>
  <c r="E147" i="1"/>
  <c r="DF147" i="1" s="1"/>
  <c r="DM146" i="1"/>
  <c r="CX146" i="1"/>
  <c r="CP146" i="1"/>
  <c r="BR146" i="1"/>
  <c r="BJ146" i="1"/>
  <c r="AL146" i="1"/>
  <c r="X146" i="1"/>
  <c r="E146" i="1"/>
  <c r="DF146" i="1" s="1"/>
  <c r="DM145" i="1"/>
  <c r="DJ145" i="1"/>
  <c r="DH145" i="1"/>
  <c r="DB145" i="1"/>
  <c r="CZ145" i="1"/>
  <c r="CT145" i="1"/>
  <c r="CR145" i="1"/>
  <c r="CL145" i="1"/>
  <c r="CJ145" i="1"/>
  <c r="CD145" i="1"/>
  <c r="CB145" i="1"/>
  <c r="BV145" i="1"/>
  <c r="BT145" i="1"/>
  <c r="BN145" i="1"/>
  <c r="BL145" i="1"/>
  <c r="BF145" i="1"/>
  <c r="BD145" i="1"/>
  <c r="AX145" i="1"/>
  <c r="AV145" i="1"/>
  <c r="AP145" i="1"/>
  <c r="AN145" i="1"/>
  <c r="AD145" i="1"/>
  <c r="Z145" i="1"/>
  <c r="T145" i="1"/>
  <c r="R145" i="1"/>
  <c r="E145" i="1"/>
  <c r="DF145" i="1" s="1"/>
  <c r="DM144" i="1"/>
  <c r="CP144" i="1"/>
  <c r="BJ144" i="1"/>
  <c r="X144" i="1"/>
  <c r="E144" i="1"/>
  <c r="DF144" i="1" s="1"/>
  <c r="DM143" i="1"/>
  <c r="DJ143" i="1"/>
  <c r="DH143" i="1"/>
  <c r="DB143" i="1"/>
  <c r="CZ143" i="1"/>
  <c r="CT143" i="1"/>
  <c r="CR143" i="1"/>
  <c r="CL143" i="1"/>
  <c r="CJ143" i="1"/>
  <c r="CD143" i="1"/>
  <c r="CB143" i="1"/>
  <c r="BV143" i="1"/>
  <c r="BT143" i="1"/>
  <c r="BN143" i="1"/>
  <c r="BL143" i="1"/>
  <c r="BF143" i="1"/>
  <c r="BD143" i="1"/>
  <c r="AX143" i="1"/>
  <c r="AV143" i="1"/>
  <c r="AP143" i="1"/>
  <c r="AN143" i="1"/>
  <c r="AD143" i="1"/>
  <c r="Z143" i="1"/>
  <c r="T143" i="1"/>
  <c r="R143" i="1"/>
  <c r="E143" i="1"/>
  <c r="DF143" i="1" s="1"/>
  <c r="DM142" i="1"/>
  <c r="E142" i="1"/>
  <c r="DF142" i="1" s="1"/>
  <c r="DJ141" i="1"/>
  <c r="DH141" i="1"/>
  <c r="DF141" i="1"/>
  <c r="DB141" i="1"/>
  <c r="CZ141" i="1"/>
  <c r="CX141" i="1"/>
  <c r="CT141" i="1"/>
  <c r="CR141" i="1"/>
  <c r="CP141" i="1"/>
  <c r="CL141" i="1"/>
  <c r="CJ141" i="1"/>
  <c r="CH141" i="1"/>
  <c r="CD141" i="1"/>
  <c r="CB141" i="1"/>
  <c r="BZ141" i="1"/>
  <c r="BV141" i="1"/>
  <c r="BT141" i="1"/>
  <c r="BR141" i="1"/>
  <c r="BN141" i="1"/>
  <c r="BL141" i="1"/>
  <c r="BJ141" i="1"/>
  <c r="BF141" i="1"/>
  <c r="BD141" i="1"/>
  <c r="BB141" i="1"/>
  <c r="AX141" i="1"/>
  <c r="AV141" i="1"/>
  <c r="AT141" i="1"/>
  <c r="AP141" i="1"/>
  <c r="AN141" i="1"/>
  <c r="AL141" i="1"/>
  <c r="AD141" i="1"/>
  <c r="Z141" i="1"/>
  <c r="X141" i="1"/>
  <c r="U141" i="1"/>
  <c r="T141" i="1"/>
  <c r="R141" i="1"/>
  <c r="E141" i="1"/>
  <c r="DL141" i="1" s="1"/>
  <c r="DH140" i="1"/>
  <c r="DF140" i="1"/>
  <c r="CZ140" i="1"/>
  <c r="CX140" i="1"/>
  <c r="CR140" i="1"/>
  <c r="CP140" i="1"/>
  <c r="CJ140" i="1"/>
  <c r="CH140" i="1"/>
  <c r="CB140" i="1"/>
  <c r="BZ140" i="1"/>
  <c r="BT140" i="1"/>
  <c r="BR140" i="1"/>
  <c r="BL140" i="1"/>
  <c r="BJ140" i="1"/>
  <c r="BD140" i="1"/>
  <c r="BB140" i="1"/>
  <c r="AV140" i="1"/>
  <c r="AU140" i="1"/>
  <c r="DM140" i="1" s="1"/>
  <c r="AP140" i="1"/>
  <c r="AN140" i="1"/>
  <c r="AD140" i="1"/>
  <c r="Z140" i="1"/>
  <c r="T140" i="1"/>
  <c r="R140" i="1"/>
  <c r="E140" i="1"/>
  <c r="DL140" i="1" s="1"/>
  <c r="DM139" i="1"/>
  <c r="DF139" i="1"/>
  <c r="CP139" i="1"/>
  <c r="CH139" i="1"/>
  <c r="BZ139" i="1"/>
  <c r="BP139" i="1"/>
  <c r="BJ139" i="1"/>
  <c r="BH139" i="1"/>
  <c r="AZ139" i="1"/>
  <c r="AT139" i="1"/>
  <c r="AR139" i="1"/>
  <c r="AH139" i="1"/>
  <c r="X139" i="1"/>
  <c r="V139" i="1"/>
  <c r="E139" i="1"/>
  <c r="DM138" i="1"/>
  <c r="DJ138" i="1"/>
  <c r="DH138" i="1"/>
  <c r="DB138" i="1"/>
  <c r="CZ138" i="1"/>
  <c r="CT138" i="1"/>
  <c r="CR138" i="1"/>
  <c r="CL138" i="1"/>
  <c r="CJ138" i="1"/>
  <c r="CD138" i="1"/>
  <c r="CB138" i="1"/>
  <c r="BV138" i="1"/>
  <c r="BT138" i="1"/>
  <c r="BN138" i="1"/>
  <c r="BL138" i="1"/>
  <c r="BF138" i="1"/>
  <c r="BD138" i="1"/>
  <c r="AX138" i="1"/>
  <c r="AV138" i="1"/>
  <c r="AP138" i="1"/>
  <c r="AN138" i="1"/>
  <c r="AD138" i="1"/>
  <c r="Z138" i="1"/>
  <c r="T138" i="1"/>
  <c r="R138" i="1"/>
  <c r="E138" i="1"/>
  <c r="DF138" i="1" s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S137" i="1"/>
  <c r="AQ137" i="1"/>
  <c r="AO137" i="1"/>
  <c r="AM137" i="1"/>
  <c r="AK137" i="1"/>
  <c r="AG137" i="1"/>
  <c r="AF137" i="1"/>
  <c r="AE137" i="1"/>
  <c r="AC137" i="1"/>
  <c r="Y137" i="1"/>
  <c r="W137" i="1"/>
  <c r="U137" i="1"/>
  <c r="S137" i="1"/>
  <c r="Q137" i="1"/>
  <c r="E137" i="1"/>
  <c r="CO136" i="1"/>
  <c r="AU136" i="1"/>
  <c r="E136" i="1"/>
  <c r="DD136" i="1" s="1"/>
  <c r="DM135" i="1"/>
  <c r="DL135" i="1"/>
  <c r="DJ135" i="1"/>
  <c r="DH135" i="1"/>
  <c r="DD135" i="1"/>
  <c r="DB135" i="1"/>
  <c r="CZ135" i="1"/>
  <c r="CV135" i="1"/>
  <c r="CT135" i="1"/>
  <c r="CR135" i="1"/>
  <c r="CN135" i="1"/>
  <c r="CL135" i="1"/>
  <c r="CJ135" i="1"/>
  <c r="CF135" i="1"/>
  <c r="CD135" i="1"/>
  <c r="CB135" i="1"/>
  <c r="BX135" i="1"/>
  <c r="BV135" i="1"/>
  <c r="BT135" i="1"/>
  <c r="BP135" i="1"/>
  <c r="BN135" i="1"/>
  <c r="BL135" i="1"/>
  <c r="BH135" i="1"/>
  <c r="BF135" i="1"/>
  <c r="BD135" i="1"/>
  <c r="AZ135" i="1"/>
  <c r="AX135" i="1"/>
  <c r="AV135" i="1"/>
  <c r="AR135" i="1"/>
  <c r="AP135" i="1"/>
  <c r="AN135" i="1"/>
  <c r="AH135" i="1"/>
  <c r="AD135" i="1"/>
  <c r="Z135" i="1"/>
  <c r="V135" i="1"/>
  <c r="T135" i="1"/>
  <c r="R135" i="1"/>
  <c r="E135" i="1"/>
  <c r="DF135" i="1" s="1"/>
  <c r="DM134" i="1"/>
  <c r="E134" i="1"/>
  <c r="DH134" i="1" s="1"/>
  <c r="DM133" i="1"/>
  <c r="DL133" i="1"/>
  <c r="DJ133" i="1"/>
  <c r="DH133" i="1"/>
  <c r="DD133" i="1"/>
  <c r="DB133" i="1"/>
  <c r="CZ133" i="1"/>
  <c r="CV133" i="1"/>
  <c r="CT133" i="1"/>
  <c r="CR133" i="1"/>
  <c r="CN133" i="1"/>
  <c r="CL133" i="1"/>
  <c r="CJ133" i="1"/>
  <c r="CF133" i="1"/>
  <c r="CD133" i="1"/>
  <c r="CB133" i="1"/>
  <c r="BX133" i="1"/>
  <c r="BV133" i="1"/>
  <c r="BT133" i="1"/>
  <c r="BP133" i="1"/>
  <c r="BN133" i="1"/>
  <c r="BL133" i="1"/>
  <c r="BH133" i="1"/>
  <c r="BF133" i="1"/>
  <c r="BD133" i="1"/>
  <c r="AZ133" i="1"/>
  <c r="AX133" i="1"/>
  <c r="AV133" i="1"/>
  <c r="AR133" i="1"/>
  <c r="AP133" i="1"/>
  <c r="AN133" i="1"/>
  <c r="AH133" i="1"/>
  <c r="AD133" i="1"/>
  <c r="Z133" i="1"/>
  <c r="V133" i="1"/>
  <c r="T133" i="1"/>
  <c r="R133" i="1"/>
  <c r="E133" i="1"/>
  <c r="DF133" i="1" s="1"/>
  <c r="DM132" i="1"/>
  <c r="E132" i="1"/>
  <c r="DH132" i="1" s="1"/>
  <c r="DM131" i="1"/>
  <c r="DL131" i="1"/>
  <c r="DJ131" i="1"/>
  <c r="DH131" i="1"/>
  <c r="DD131" i="1"/>
  <c r="DB131" i="1"/>
  <c r="CZ131" i="1"/>
  <c r="CV131" i="1"/>
  <c r="CT131" i="1"/>
  <c r="CR131" i="1"/>
  <c r="CN131" i="1"/>
  <c r="CL131" i="1"/>
  <c r="CJ131" i="1"/>
  <c r="CF131" i="1"/>
  <c r="CD131" i="1"/>
  <c r="CB131" i="1"/>
  <c r="BX131" i="1"/>
  <c r="BV131" i="1"/>
  <c r="BT131" i="1"/>
  <c r="BP131" i="1"/>
  <c r="BN131" i="1"/>
  <c r="BL131" i="1"/>
  <c r="BH131" i="1"/>
  <c r="BF131" i="1"/>
  <c r="BD131" i="1"/>
  <c r="AZ131" i="1"/>
  <c r="AX131" i="1"/>
  <c r="AV131" i="1"/>
  <c r="AR131" i="1"/>
  <c r="AP131" i="1"/>
  <c r="AN131" i="1"/>
  <c r="AH131" i="1"/>
  <c r="AD131" i="1"/>
  <c r="Z131" i="1"/>
  <c r="V131" i="1"/>
  <c r="T131" i="1"/>
  <c r="R131" i="1"/>
  <c r="E131" i="1"/>
  <c r="DF131" i="1" s="1"/>
  <c r="DM130" i="1"/>
  <c r="E130" i="1"/>
  <c r="DH130" i="1" s="1"/>
  <c r="DM129" i="1"/>
  <c r="DL129" i="1"/>
  <c r="DJ129" i="1"/>
  <c r="DH129" i="1"/>
  <c r="DD129" i="1"/>
  <c r="DB129" i="1"/>
  <c r="CZ129" i="1"/>
  <c r="CV129" i="1"/>
  <c r="CT129" i="1"/>
  <c r="CR129" i="1"/>
  <c r="CN129" i="1"/>
  <c r="CL129" i="1"/>
  <c r="CJ129" i="1"/>
  <c r="CF129" i="1"/>
  <c r="CD129" i="1"/>
  <c r="CB129" i="1"/>
  <c r="BX129" i="1"/>
  <c r="BV129" i="1"/>
  <c r="BT129" i="1"/>
  <c r="BP129" i="1"/>
  <c r="BN129" i="1"/>
  <c r="BL129" i="1"/>
  <c r="BH129" i="1"/>
  <c r="BF129" i="1"/>
  <c r="BD129" i="1"/>
  <c r="AZ129" i="1"/>
  <c r="AX129" i="1"/>
  <c r="AV129" i="1"/>
  <c r="AR129" i="1"/>
  <c r="AP129" i="1"/>
  <c r="AN129" i="1"/>
  <c r="AH129" i="1"/>
  <c r="AD129" i="1"/>
  <c r="Z129" i="1"/>
  <c r="V129" i="1"/>
  <c r="T129" i="1"/>
  <c r="R129" i="1"/>
  <c r="E129" i="1"/>
  <c r="DF129" i="1" s="1"/>
  <c r="DM128" i="1"/>
  <c r="E128" i="1"/>
  <c r="DH128" i="1" s="1"/>
  <c r="DM127" i="1"/>
  <c r="DL127" i="1"/>
  <c r="DJ127" i="1"/>
  <c r="DH127" i="1"/>
  <c r="DD127" i="1"/>
  <c r="DB127" i="1"/>
  <c r="CZ127" i="1"/>
  <c r="CV127" i="1"/>
  <c r="CT127" i="1"/>
  <c r="CR127" i="1"/>
  <c r="CN127" i="1"/>
  <c r="CL127" i="1"/>
  <c r="CJ127" i="1"/>
  <c r="CF127" i="1"/>
  <c r="CD127" i="1"/>
  <c r="CB127" i="1"/>
  <c r="BX127" i="1"/>
  <c r="BV127" i="1"/>
  <c r="BT127" i="1"/>
  <c r="BP127" i="1"/>
  <c r="BN127" i="1"/>
  <c r="BL127" i="1"/>
  <c r="BH127" i="1"/>
  <c r="BF127" i="1"/>
  <c r="BD127" i="1"/>
  <c r="AZ127" i="1"/>
  <c r="AX127" i="1"/>
  <c r="AV127" i="1"/>
  <c r="AR127" i="1"/>
  <c r="AP127" i="1"/>
  <c r="AN127" i="1"/>
  <c r="AH127" i="1"/>
  <c r="AD127" i="1"/>
  <c r="Z127" i="1"/>
  <c r="V127" i="1"/>
  <c r="T127" i="1"/>
  <c r="R127" i="1"/>
  <c r="E127" i="1"/>
  <c r="DF127" i="1" s="1"/>
  <c r="DM126" i="1"/>
  <c r="E126" i="1"/>
  <c r="DH126" i="1" s="1"/>
  <c r="DM125" i="1"/>
  <c r="DH125" i="1"/>
  <c r="CX125" i="1"/>
  <c r="CT125" i="1"/>
  <c r="CP125" i="1"/>
  <c r="CN125" i="1"/>
  <c r="CF125" i="1"/>
  <c r="BV125" i="1"/>
  <c r="BR125" i="1"/>
  <c r="BN125" i="1"/>
  <c r="BJ125" i="1"/>
  <c r="AV125" i="1"/>
  <c r="AT125" i="1"/>
  <c r="AH125" i="1"/>
  <c r="AD125" i="1"/>
  <c r="Z125" i="1"/>
  <c r="V125" i="1"/>
  <c r="T125" i="1"/>
  <c r="R125" i="1"/>
  <c r="E125" i="1"/>
  <c r="CR125" i="1" s="1"/>
  <c r="DM124" i="1"/>
  <c r="CT124" i="1"/>
  <c r="CR124" i="1"/>
  <c r="BN124" i="1"/>
  <c r="BL124" i="1"/>
  <c r="Z124" i="1"/>
  <c r="X124" i="1"/>
  <c r="E124" i="1"/>
  <c r="DM123" i="1"/>
  <c r="DL123" i="1"/>
  <c r="DJ123" i="1"/>
  <c r="DH123" i="1"/>
  <c r="DD123" i="1"/>
  <c r="DB123" i="1"/>
  <c r="CZ123" i="1"/>
  <c r="CV123" i="1"/>
  <c r="CT123" i="1"/>
  <c r="CR123" i="1"/>
  <c r="CN123" i="1"/>
  <c r="CL123" i="1"/>
  <c r="CJ123" i="1"/>
  <c r="CF123" i="1"/>
  <c r="CD123" i="1"/>
  <c r="CB123" i="1"/>
  <c r="BX123" i="1"/>
  <c r="BV123" i="1"/>
  <c r="BT123" i="1"/>
  <c r="BP123" i="1"/>
  <c r="BN123" i="1"/>
  <c r="BL123" i="1"/>
  <c r="BH123" i="1"/>
  <c r="BF123" i="1"/>
  <c r="BD123" i="1"/>
  <c r="AZ123" i="1"/>
  <c r="AX123" i="1"/>
  <c r="AV123" i="1"/>
  <c r="AR123" i="1"/>
  <c r="AP123" i="1"/>
  <c r="AN123" i="1"/>
  <c r="AH123" i="1"/>
  <c r="AD123" i="1"/>
  <c r="Z123" i="1"/>
  <c r="V123" i="1"/>
  <c r="T123" i="1"/>
  <c r="R123" i="1"/>
  <c r="E123" i="1"/>
  <c r="DF123" i="1" s="1"/>
  <c r="DM122" i="1"/>
  <c r="DH122" i="1"/>
  <c r="DF122" i="1"/>
  <c r="CZ122" i="1"/>
  <c r="CX122" i="1"/>
  <c r="CR122" i="1"/>
  <c r="CP122" i="1"/>
  <c r="CJ122" i="1"/>
  <c r="CH122" i="1"/>
  <c r="CB122" i="1"/>
  <c r="BZ122" i="1"/>
  <c r="BT122" i="1"/>
  <c r="BR122" i="1"/>
  <c r="BL122" i="1"/>
  <c r="BJ122" i="1"/>
  <c r="BD122" i="1"/>
  <c r="BB122" i="1"/>
  <c r="AV122" i="1"/>
  <c r="AT122" i="1"/>
  <c r="AN122" i="1"/>
  <c r="AL122" i="1"/>
  <c r="Z122" i="1"/>
  <c r="X122" i="1"/>
  <c r="U122" i="1"/>
  <c r="T122" i="1"/>
  <c r="R122" i="1"/>
  <c r="E122" i="1"/>
  <c r="DL122" i="1" s="1"/>
  <c r="DM121" i="1"/>
  <c r="DL121" i="1"/>
  <c r="DJ121" i="1"/>
  <c r="DF121" i="1"/>
  <c r="DD121" i="1"/>
  <c r="DB121" i="1"/>
  <c r="CX121" i="1"/>
  <c r="CV121" i="1"/>
  <c r="CT121" i="1"/>
  <c r="CP121" i="1"/>
  <c r="CN121" i="1"/>
  <c r="CL121" i="1"/>
  <c r="CF121" i="1"/>
  <c r="CD121" i="1"/>
  <c r="CB121" i="1"/>
  <c r="BX121" i="1"/>
  <c r="BV121" i="1"/>
  <c r="BT121" i="1"/>
  <c r="BP121" i="1"/>
  <c r="BN121" i="1"/>
  <c r="BL121" i="1"/>
  <c r="BH121" i="1"/>
  <c r="BF121" i="1"/>
  <c r="BD121" i="1"/>
  <c r="AZ121" i="1"/>
  <c r="AX121" i="1"/>
  <c r="AV121" i="1"/>
  <c r="AR121" i="1"/>
  <c r="AP121" i="1"/>
  <c r="AN121" i="1"/>
  <c r="AH121" i="1"/>
  <c r="AD121" i="1"/>
  <c r="Z121" i="1"/>
  <c r="V121" i="1"/>
  <c r="T121" i="1"/>
  <c r="R121" i="1"/>
  <c r="E121" i="1"/>
  <c r="DH121" i="1" s="1"/>
  <c r="DM120" i="1"/>
  <c r="E120" i="1"/>
  <c r="DL120" i="1" s="1"/>
  <c r="DM119" i="1"/>
  <c r="DL119" i="1"/>
  <c r="DJ119" i="1"/>
  <c r="DH119" i="1"/>
  <c r="DD119" i="1"/>
  <c r="DB119" i="1"/>
  <c r="CZ119" i="1"/>
  <c r="CV119" i="1"/>
  <c r="CT119" i="1"/>
  <c r="CR119" i="1"/>
  <c r="CN119" i="1"/>
  <c r="CL119" i="1"/>
  <c r="CJ119" i="1"/>
  <c r="CF119" i="1"/>
  <c r="CD119" i="1"/>
  <c r="CB119" i="1"/>
  <c r="BX119" i="1"/>
  <c r="BV119" i="1"/>
  <c r="BT119" i="1"/>
  <c r="BP119" i="1"/>
  <c r="BN119" i="1"/>
  <c r="BL119" i="1"/>
  <c r="BH119" i="1"/>
  <c r="BF119" i="1"/>
  <c r="BD119" i="1"/>
  <c r="AZ119" i="1"/>
  <c r="AX119" i="1"/>
  <c r="AV119" i="1"/>
  <c r="AR119" i="1"/>
  <c r="AP119" i="1"/>
  <c r="AN119" i="1"/>
  <c r="AH119" i="1"/>
  <c r="AD119" i="1"/>
  <c r="Z119" i="1"/>
  <c r="V119" i="1"/>
  <c r="T119" i="1"/>
  <c r="R119" i="1"/>
  <c r="E119" i="1"/>
  <c r="DF119" i="1" s="1"/>
  <c r="DM118" i="1"/>
  <c r="E118" i="1"/>
  <c r="DL118" i="1" s="1"/>
  <c r="DK117" i="1"/>
  <c r="DI117" i="1"/>
  <c r="DG117" i="1"/>
  <c r="DE117" i="1"/>
  <c r="DC117" i="1"/>
  <c r="DA117" i="1"/>
  <c r="CY117" i="1"/>
  <c r="CW117" i="1"/>
  <c r="CU117" i="1"/>
  <c r="CS117" i="1"/>
  <c r="CQ117" i="1"/>
  <c r="CM117" i="1"/>
  <c r="CK117" i="1"/>
  <c r="CI117" i="1"/>
  <c r="CG117" i="1"/>
  <c r="CE117" i="1"/>
  <c r="CC117" i="1"/>
  <c r="CA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G117" i="1"/>
  <c r="AF117" i="1"/>
  <c r="AE117" i="1"/>
  <c r="AC117" i="1"/>
  <c r="Y117" i="1"/>
  <c r="W117" i="1"/>
  <c r="U117" i="1"/>
  <c r="S117" i="1"/>
  <c r="Q117" i="1"/>
  <c r="E117" i="1"/>
  <c r="DM116" i="1"/>
  <c r="E116" i="1"/>
  <c r="DJ116" i="1" s="1"/>
  <c r="DJ113" i="1" s="1"/>
  <c r="DM115" i="1"/>
  <c r="DM113" i="1" s="1"/>
  <c r="DJ115" i="1"/>
  <c r="DF115" i="1"/>
  <c r="DD115" i="1"/>
  <c r="CX115" i="1"/>
  <c r="CV115" i="1"/>
  <c r="CT115" i="1"/>
  <c r="CN115" i="1"/>
  <c r="CL115" i="1"/>
  <c r="CH115" i="1"/>
  <c r="CD115" i="1"/>
  <c r="BZ115" i="1"/>
  <c r="BX115" i="1"/>
  <c r="BW115" i="1"/>
  <c r="BW113" i="1" s="1"/>
  <c r="BT115" i="1"/>
  <c r="BR115" i="1"/>
  <c r="BP115" i="1"/>
  <c r="BJ115" i="1"/>
  <c r="BH115" i="1"/>
  <c r="BD115" i="1"/>
  <c r="AZ115" i="1"/>
  <c r="AV115" i="1"/>
  <c r="AT115" i="1"/>
  <c r="AN115" i="1"/>
  <c r="AL115" i="1"/>
  <c r="AH115" i="1"/>
  <c r="X115" i="1"/>
  <c r="V115" i="1"/>
  <c r="R115" i="1"/>
  <c r="E115" i="1"/>
  <c r="DM114" i="1"/>
  <c r="DL114" i="1"/>
  <c r="DJ114" i="1"/>
  <c r="DH114" i="1"/>
  <c r="DD114" i="1"/>
  <c r="DB114" i="1"/>
  <c r="CZ114" i="1"/>
  <c r="CV114" i="1"/>
  <c r="CT114" i="1"/>
  <c r="CR114" i="1"/>
  <c r="CN114" i="1"/>
  <c r="CL114" i="1"/>
  <c r="CJ114" i="1"/>
  <c r="CF114" i="1"/>
  <c r="CD114" i="1"/>
  <c r="CB114" i="1"/>
  <c r="BX114" i="1"/>
  <c r="BV114" i="1"/>
  <c r="BT114" i="1"/>
  <c r="BP114" i="1"/>
  <c r="BN114" i="1"/>
  <c r="BL114" i="1"/>
  <c r="BH114" i="1"/>
  <c r="BF114" i="1"/>
  <c r="BD114" i="1"/>
  <c r="AZ114" i="1"/>
  <c r="AX114" i="1"/>
  <c r="AV114" i="1"/>
  <c r="AR114" i="1"/>
  <c r="AP114" i="1"/>
  <c r="AN114" i="1"/>
  <c r="AH114" i="1"/>
  <c r="AD114" i="1"/>
  <c r="Z114" i="1"/>
  <c r="V114" i="1"/>
  <c r="T114" i="1"/>
  <c r="R114" i="1"/>
  <c r="E114" i="1"/>
  <c r="DF114" i="1" s="1"/>
  <c r="DK113" i="1"/>
  <c r="DI113" i="1"/>
  <c r="DG113" i="1"/>
  <c r="DE113" i="1"/>
  <c r="DC113" i="1"/>
  <c r="DA113" i="1"/>
  <c r="CY113" i="1"/>
  <c r="CW113" i="1"/>
  <c r="CU113" i="1"/>
  <c r="CS113" i="1"/>
  <c r="CQ113" i="1"/>
  <c r="CO113" i="1"/>
  <c r="CM113" i="1"/>
  <c r="CK113" i="1"/>
  <c r="CI113" i="1"/>
  <c r="CG113" i="1"/>
  <c r="CE113" i="1"/>
  <c r="CC113" i="1"/>
  <c r="CA113" i="1"/>
  <c r="BY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G113" i="1"/>
  <c r="AF113" i="1"/>
  <c r="AE113" i="1"/>
  <c r="AC113" i="1"/>
  <c r="Y113" i="1"/>
  <c r="W113" i="1"/>
  <c r="U113" i="1"/>
  <c r="S113" i="1"/>
  <c r="Q113" i="1"/>
  <c r="E113" i="1"/>
  <c r="DM112" i="1"/>
  <c r="BR112" i="1"/>
  <c r="Z112" i="1"/>
  <c r="E112" i="1"/>
  <c r="AZ112" i="1" s="1"/>
  <c r="DM111" i="1"/>
  <c r="CP111" i="1"/>
  <c r="BX111" i="1"/>
  <c r="BJ111" i="1"/>
  <c r="AZ111" i="1"/>
  <c r="Z111" i="1"/>
  <c r="T111" i="1"/>
  <c r="E111" i="1"/>
  <c r="DM110" i="1"/>
  <c r="DH110" i="1"/>
  <c r="DD110" i="1"/>
  <c r="CP110" i="1"/>
  <c r="CF110" i="1"/>
  <c r="BX110" i="1"/>
  <c r="BR110" i="1"/>
  <c r="BL110" i="1"/>
  <c r="BJ110" i="1"/>
  <c r="AT110" i="1"/>
  <c r="AR110" i="1"/>
  <c r="AH110" i="1"/>
  <c r="V110" i="1"/>
  <c r="T110" i="1"/>
  <c r="R110" i="1"/>
  <c r="E110" i="1"/>
  <c r="CT110" i="1" s="1"/>
  <c r="DM109" i="1"/>
  <c r="E109" i="1"/>
  <c r="DL109" i="1" s="1"/>
  <c r="DM108" i="1"/>
  <c r="DL108" i="1"/>
  <c r="DJ108" i="1"/>
  <c r="DH108" i="1"/>
  <c r="DD108" i="1"/>
  <c r="DB108" i="1"/>
  <c r="CZ108" i="1"/>
  <c r="CV108" i="1"/>
  <c r="CT108" i="1"/>
  <c r="CR108" i="1"/>
  <c r="CN108" i="1"/>
  <c r="CL108" i="1"/>
  <c r="CJ108" i="1"/>
  <c r="CF108" i="1"/>
  <c r="CD108" i="1"/>
  <c r="CB108" i="1"/>
  <c r="BX108" i="1"/>
  <c r="BV108" i="1"/>
  <c r="BT108" i="1"/>
  <c r="BP108" i="1"/>
  <c r="BN108" i="1"/>
  <c r="BL108" i="1"/>
  <c r="BH108" i="1"/>
  <c r="BF108" i="1"/>
  <c r="BD108" i="1"/>
  <c r="AZ108" i="1"/>
  <c r="AX108" i="1"/>
  <c r="AV108" i="1"/>
  <c r="AR108" i="1"/>
  <c r="AP108" i="1"/>
  <c r="AN108" i="1"/>
  <c r="AH108" i="1"/>
  <c r="AD108" i="1"/>
  <c r="Z108" i="1"/>
  <c r="V108" i="1"/>
  <c r="T108" i="1"/>
  <c r="R108" i="1"/>
  <c r="E108" i="1"/>
  <c r="DF108" i="1" s="1"/>
  <c r="DM107" i="1"/>
  <c r="DL107" i="1"/>
  <c r="DH107" i="1"/>
  <c r="DF107" i="1"/>
  <c r="CZ107" i="1"/>
  <c r="CX107" i="1"/>
  <c r="CV107" i="1"/>
  <c r="CP107" i="1"/>
  <c r="CN107" i="1"/>
  <c r="CJ107" i="1"/>
  <c r="CF107" i="1"/>
  <c r="CB107" i="1"/>
  <c r="BZ107" i="1"/>
  <c r="BT107" i="1"/>
  <c r="BR107" i="1"/>
  <c r="BP107" i="1"/>
  <c r="BJ107" i="1"/>
  <c r="BH107" i="1"/>
  <c r="BD107" i="1"/>
  <c r="AZ107" i="1"/>
  <c r="AV107" i="1"/>
  <c r="AT107" i="1"/>
  <c r="AN107" i="1"/>
  <c r="AL107" i="1"/>
  <c r="AH107" i="1"/>
  <c r="X107" i="1"/>
  <c r="V107" i="1"/>
  <c r="R107" i="1"/>
  <c r="E107" i="1"/>
  <c r="DM106" i="1"/>
  <c r="DL106" i="1"/>
  <c r="DJ106" i="1"/>
  <c r="DH106" i="1"/>
  <c r="DD106" i="1"/>
  <c r="DB106" i="1"/>
  <c r="CZ106" i="1"/>
  <c r="CV106" i="1"/>
  <c r="CT106" i="1"/>
  <c r="CR106" i="1"/>
  <c r="CN106" i="1"/>
  <c r="CL106" i="1"/>
  <c r="CJ106" i="1"/>
  <c r="CF106" i="1"/>
  <c r="CD106" i="1"/>
  <c r="CB106" i="1"/>
  <c r="BX106" i="1"/>
  <c r="BV106" i="1"/>
  <c r="BT106" i="1"/>
  <c r="BP106" i="1"/>
  <c r="BN106" i="1"/>
  <c r="BL106" i="1"/>
  <c r="BH106" i="1"/>
  <c r="BF106" i="1"/>
  <c r="BD106" i="1"/>
  <c r="AZ106" i="1"/>
  <c r="AX106" i="1"/>
  <c r="AV106" i="1"/>
  <c r="AR106" i="1"/>
  <c r="AP106" i="1"/>
  <c r="AN106" i="1"/>
  <c r="AH106" i="1"/>
  <c r="AD106" i="1"/>
  <c r="Z106" i="1"/>
  <c r="V106" i="1"/>
  <c r="T106" i="1"/>
  <c r="R106" i="1"/>
  <c r="E106" i="1"/>
  <c r="DF106" i="1" s="1"/>
  <c r="DH105" i="1"/>
  <c r="CX105" i="1"/>
  <c r="CN105" i="1"/>
  <c r="CB105" i="1"/>
  <c r="BR105" i="1"/>
  <c r="BK105" i="1"/>
  <c r="BK103" i="1" s="1"/>
  <c r="BJ105" i="1"/>
  <c r="AX105" i="1"/>
  <c r="AN105" i="1"/>
  <c r="X105" i="1"/>
  <c r="E105" i="1"/>
  <c r="DF105" i="1" s="1"/>
  <c r="DM104" i="1"/>
  <c r="DJ104" i="1"/>
  <c r="DF104" i="1"/>
  <c r="DD104" i="1"/>
  <c r="CX104" i="1"/>
  <c r="CV104" i="1"/>
  <c r="CT104" i="1"/>
  <c r="CN104" i="1"/>
  <c r="CL104" i="1"/>
  <c r="CH104" i="1"/>
  <c r="CD104" i="1"/>
  <c r="BZ104" i="1"/>
  <c r="BX104" i="1"/>
  <c r="BR104" i="1"/>
  <c r="BP104" i="1"/>
  <c r="BN104" i="1"/>
  <c r="BH104" i="1"/>
  <c r="BF104" i="1"/>
  <c r="BB104" i="1"/>
  <c r="AX104" i="1"/>
  <c r="AT104" i="1"/>
  <c r="AR104" i="1"/>
  <c r="AL104" i="1"/>
  <c r="AH104" i="1"/>
  <c r="AD104" i="1"/>
  <c r="V104" i="1"/>
  <c r="T104" i="1"/>
  <c r="R104" i="1"/>
  <c r="E104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G103" i="1"/>
  <c r="AF103" i="1"/>
  <c r="AE103" i="1"/>
  <c r="AC103" i="1"/>
  <c r="Y103" i="1"/>
  <c r="W103" i="1"/>
  <c r="U103" i="1"/>
  <c r="S103" i="1"/>
  <c r="Q103" i="1"/>
  <c r="E103" i="1"/>
  <c r="DM102" i="1"/>
  <c r="DL102" i="1"/>
  <c r="DJ102" i="1"/>
  <c r="DD102" i="1"/>
  <c r="DB102" i="1"/>
  <c r="CV102" i="1"/>
  <c r="CT102" i="1"/>
  <c r="CN102" i="1"/>
  <c r="CL102" i="1"/>
  <c r="CF102" i="1"/>
  <c r="CD102" i="1"/>
  <c r="BX102" i="1"/>
  <c r="BV102" i="1"/>
  <c r="BP102" i="1"/>
  <c r="BN102" i="1"/>
  <c r="BH102" i="1"/>
  <c r="BF102" i="1"/>
  <c r="AZ102" i="1"/>
  <c r="AX102" i="1"/>
  <c r="AR102" i="1"/>
  <c r="AP102" i="1"/>
  <c r="AH102" i="1"/>
  <c r="AD102" i="1"/>
  <c r="V102" i="1"/>
  <c r="T102" i="1"/>
  <c r="E102" i="1"/>
  <c r="DH102" i="1" s="1"/>
  <c r="DJ101" i="1"/>
  <c r="DH101" i="1"/>
  <c r="DF101" i="1"/>
  <c r="DB101" i="1"/>
  <c r="CZ101" i="1"/>
  <c r="CX101" i="1"/>
  <c r="CT101" i="1"/>
  <c r="CR101" i="1"/>
  <c r="CP101" i="1"/>
  <c r="CL101" i="1"/>
  <c r="CJ101" i="1"/>
  <c r="CH101" i="1"/>
  <c r="CD101" i="1"/>
  <c r="CB101" i="1"/>
  <c r="BZ101" i="1"/>
  <c r="BV101" i="1"/>
  <c r="BT101" i="1"/>
  <c r="BR101" i="1"/>
  <c r="BN101" i="1"/>
  <c r="BL101" i="1"/>
  <c r="BJ101" i="1"/>
  <c r="BF101" i="1"/>
  <c r="BD101" i="1"/>
  <c r="BB101" i="1"/>
  <c r="AX101" i="1"/>
  <c r="AV101" i="1"/>
  <c r="AT101" i="1"/>
  <c r="AP101" i="1"/>
  <c r="AN101" i="1"/>
  <c r="AL101" i="1"/>
  <c r="AD101" i="1"/>
  <c r="Z101" i="1"/>
  <c r="X101" i="1"/>
  <c r="T101" i="1"/>
  <c r="Q101" i="1"/>
  <c r="R101" i="1" s="1"/>
  <c r="E101" i="1"/>
  <c r="DL101" i="1" s="1"/>
  <c r="DM100" i="1"/>
  <c r="DL100" i="1"/>
  <c r="DD100" i="1"/>
  <c r="CV100" i="1"/>
  <c r="CN100" i="1"/>
  <c r="CF100" i="1"/>
  <c r="BX100" i="1"/>
  <c r="BP100" i="1"/>
  <c r="BH100" i="1"/>
  <c r="AZ100" i="1"/>
  <c r="AR100" i="1"/>
  <c r="AH100" i="1"/>
  <c r="V100" i="1"/>
  <c r="E100" i="1"/>
  <c r="DF100" i="1" s="1"/>
  <c r="DH99" i="1"/>
  <c r="DD99" i="1"/>
  <c r="CT99" i="1"/>
  <c r="CR99" i="1"/>
  <c r="CE99" i="1"/>
  <c r="CF99" i="1" s="1"/>
  <c r="BX99" i="1"/>
  <c r="BL99" i="1"/>
  <c r="BF99" i="1"/>
  <c r="AR99" i="1"/>
  <c r="AP99" i="1"/>
  <c r="AO99" i="1"/>
  <c r="AK99" i="1"/>
  <c r="AL99" i="1" s="1"/>
  <c r="T99" i="1"/>
  <c r="R99" i="1"/>
  <c r="Q99" i="1"/>
  <c r="DM99" i="1" s="1"/>
  <c r="E99" i="1"/>
  <c r="CZ99" i="1" s="1"/>
  <c r="DM98" i="1"/>
  <c r="DG98" i="1"/>
  <c r="DH98" i="1" s="1"/>
  <c r="Q98" i="1"/>
  <c r="Q83" i="1" s="1"/>
  <c r="E98" i="1"/>
  <c r="CT98" i="1" s="1"/>
  <c r="DM97" i="1"/>
  <c r="DL97" i="1"/>
  <c r="DH97" i="1"/>
  <c r="CZ97" i="1"/>
  <c r="CR97" i="1"/>
  <c r="CP97" i="1"/>
  <c r="CF97" i="1"/>
  <c r="BX97" i="1"/>
  <c r="BV97" i="1"/>
  <c r="BL97" i="1"/>
  <c r="BF97" i="1"/>
  <c r="AV97" i="1"/>
  <c r="AP97" i="1"/>
  <c r="AN97" i="1"/>
  <c r="AL97" i="1"/>
  <c r="V97" i="1"/>
  <c r="T97" i="1"/>
  <c r="R97" i="1"/>
  <c r="E97" i="1"/>
  <c r="DD97" i="1" s="1"/>
  <c r="AM96" i="1"/>
  <c r="DM96" i="1" s="1"/>
  <c r="E96" i="1"/>
  <c r="DF96" i="1" s="1"/>
  <c r="DM95" i="1"/>
  <c r="DL95" i="1"/>
  <c r="DJ95" i="1"/>
  <c r="DD95" i="1"/>
  <c r="DB95" i="1"/>
  <c r="CV95" i="1"/>
  <c r="CT95" i="1"/>
  <c r="CN95" i="1"/>
  <c r="CL95" i="1"/>
  <c r="CF95" i="1"/>
  <c r="CD95" i="1"/>
  <c r="BX95" i="1"/>
  <c r="BV95" i="1"/>
  <c r="BP95" i="1"/>
  <c r="BN95" i="1"/>
  <c r="BH95" i="1"/>
  <c r="BF95" i="1"/>
  <c r="AZ95" i="1"/>
  <c r="AX95" i="1"/>
  <c r="AR95" i="1"/>
  <c r="AP95" i="1"/>
  <c r="AH95" i="1"/>
  <c r="AD95" i="1"/>
  <c r="V95" i="1"/>
  <c r="T95" i="1"/>
  <c r="E95" i="1"/>
  <c r="DH95" i="1" s="1"/>
  <c r="DM94" i="1"/>
  <c r="DI94" i="1"/>
  <c r="DI83" i="1" s="1"/>
  <c r="DH94" i="1"/>
  <c r="DD94" i="1"/>
  <c r="DB94" i="1"/>
  <c r="CZ94" i="1"/>
  <c r="CV94" i="1"/>
  <c r="CT94" i="1"/>
  <c r="CR94" i="1"/>
  <c r="CN94" i="1"/>
  <c r="CL94" i="1"/>
  <c r="CJ94" i="1"/>
  <c r="CF94" i="1"/>
  <c r="CD94" i="1"/>
  <c r="CB94" i="1"/>
  <c r="BX94" i="1"/>
  <c r="BV94" i="1"/>
  <c r="BT94" i="1"/>
  <c r="BP94" i="1"/>
  <c r="BN94" i="1"/>
  <c r="BL94" i="1"/>
  <c r="BH94" i="1"/>
  <c r="BF94" i="1"/>
  <c r="BD94" i="1"/>
  <c r="AZ94" i="1"/>
  <c r="AX94" i="1"/>
  <c r="AV94" i="1"/>
  <c r="AR94" i="1"/>
  <c r="AP94" i="1"/>
  <c r="AN94" i="1"/>
  <c r="AH94" i="1"/>
  <c r="AD94" i="1"/>
  <c r="Z94" i="1"/>
  <c r="V94" i="1"/>
  <c r="T94" i="1"/>
  <c r="R94" i="1"/>
  <c r="E94" i="1"/>
  <c r="DL94" i="1" s="1"/>
  <c r="DL93" i="1"/>
  <c r="DG93" i="1"/>
  <c r="DM93" i="1" s="1"/>
  <c r="DF93" i="1"/>
  <c r="DB93" i="1"/>
  <c r="CZ93" i="1"/>
  <c r="CX93" i="1"/>
  <c r="CT93" i="1"/>
  <c r="CR93" i="1"/>
  <c r="CP93" i="1"/>
  <c r="CL93" i="1"/>
  <c r="CJ93" i="1"/>
  <c r="CH93" i="1"/>
  <c r="CD93" i="1"/>
  <c r="CB93" i="1"/>
  <c r="BZ93" i="1"/>
  <c r="BV93" i="1"/>
  <c r="BT93" i="1"/>
  <c r="BR93" i="1"/>
  <c r="BN93" i="1"/>
  <c r="BL93" i="1"/>
  <c r="BJ93" i="1"/>
  <c r="BF93" i="1"/>
  <c r="BD93" i="1"/>
  <c r="BB93" i="1"/>
  <c r="AX93" i="1"/>
  <c r="AV93" i="1"/>
  <c r="AT93" i="1"/>
  <c r="AP93" i="1"/>
  <c r="AN93" i="1"/>
  <c r="AL93" i="1"/>
  <c r="AK93" i="1"/>
  <c r="AH93" i="1"/>
  <c r="AD93" i="1"/>
  <c r="Z93" i="1"/>
  <c r="V93" i="1"/>
  <c r="T93" i="1"/>
  <c r="R93" i="1"/>
  <c r="E93" i="1"/>
  <c r="DJ93" i="1" s="1"/>
  <c r="DM92" i="1"/>
  <c r="DL92" i="1"/>
  <c r="DD92" i="1"/>
  <c r="CV92" i="1"/>
  <c r="CN92" i="1"/>
  <c r="CF92" i="1"/>
  <c r="BX92" i="1"/>
  <c r="BP92" i="1"/>
  <c r="BH92" i="1"/>
  <c r="AZ92" i="1"/>
  <c r="AR92" i="1"/>
  <c r="AH92" i="1"/>
  <c r="V92" i="1"/>
  <c r="E92" i="1"/>
  <c r="DF92" i="1" s="1"/>
  <c r="DM91" i="1"/>
  <c r="DL91" i="1"/>
  <c r="DJ91" i="1"/>
  <c r="DH91" i="1"/>
  <c r="DD91" i="1"/>
  <c r="DB91" i="1"/>
  <c r="CZ91" i="1"/>
  <c r="CV91" i="1"/>
  <c r="CT91" i="1"/>
  <c r="CR91" i="1"/>
  <c r="CN91" i="1"/>
  <c r="CL91" i="1"/>
  <c r="CJ91" i="1"/>
  <c r="CF91" i="1"/>
  <c r="CD91" i="1"/>
  <c r="CB91" i="1"/>
  <c r="BX91" i="1"/>
  <c r="BV91" i="1"/>
  <c r="BT91" i="1"/>
  <c r="BP91" i="1"/>
  <c r="BN91" i="1"/>
  <c r="BL91" i="1"/>
  <c r="BH91" i="1"/>
  <c r="BF91" i="1"/>
  <c r="BD91" i="1"/>
  <c r="AZ91" i="1"/>
  <c r="AX91" i="1"/>
  <c r="AV91" i="1"/>
  <c r="AR91" i="1"/>
  <c r="AP91" i="1"/>
  <c r="AN91" i="1"/>
  <c r="AH91" i="1"/>
  <c r="AD91" i="1"/>
  <c r="Z91" i="1"/>
  <c r="V91" i="1"/>
  <c r="T91" i="1"/>
  <c r="R91" i="1"/>
  <c r="E91" i="1"/>
  <c r="DF91" i="1" s="1"/>
  <c r="DM90" i="1"/>
  <c r="DL90" i="1"/>
  <c r="DD90" i="1"/>
  <c r="CV90" i="1"/>
  <c r="CN90" i="1"/>
  <c r="CF90" i="1"/>
  <c r="BX90" i="1"/>
  <c r="BP90" i="1"/>
  <c r="BH90" i="1"/>
  <c r="AZ90" i="1"/>
  <c r="AR90" i="1"/>
  <c r="AH90" i="1"/>
  <c r="V90" i="1"/>
  <c r="E90" i="1"/>
  <c r="DF90" i="1" s="1"/>
  <c r="DM89" i="1"/>
  <c r="DL89" i="1"/>
  <c r="DJ89" i="1"/>
  <c r="DH89" i="1"/>
  <c r="DD89" i="1"/>
  <c r="DB89" i="1"/>
  <c r="CZ89" i="1"/>
  <c r="CV89" i="1"/>
  <c r="CT89" i="1"/>
  <c r="CR89" i="1"/>
  <c r="CN89" i="1"/>
  <c r="CL89" i="1"/>
  <c r="CJ89" i="1"/>
  <c r="CF89" i="1"/>
  <c r="CD89" i="1"/>
  <c r="CB89" i="1"/>
  <c r="BX89" i="1"/>
  <c r="BV89" i="1"/>
  <c r="BT89" i="1"/>
  <c r="BP89" i="1"/>
  <c r="BN89" i="1"/>
  <c r="BL89" i="1"/>
  <c r="BH89" i="1"/>
  <c r="BF89" i="1"/>
  <c r="BD89" i="1"/>
  <c r="AZ89" i="1"/>
  <c r="AX89" i="1"/>
  <c r="AV89" i="1"/>
  <c r="AR89" i="1"/>
  <c r="AP89" i="1"/>
  <c r="AN89" i="1"/>
  <c r="AH89" i="1"/>
  <c r="AD89" i="1"/>
  <c r="Z89" i="1"/>
  <c r="V89" i="1"/>
  <c r="T89" i="1"/>
  <c r="R89" i="1"/>
  <c r="E89" i="1"/>
  <c r="DF89" i="1" s="1"/>
  <c r="DM88" i="1"/>
  <c r="DL88" i="1"/>
  <c r="DD88" i="1"/>
  <c r="CV88" i="1"/>
  <c r="CN88" i="1"/>
  <c r="CF88" i="1"/>
  <c r="BX88" i="1"/>
  <c r="BP88" i="1"/>
  <c r="BH88" i="1"/>
  <c r="AZ88" i="1"/>
  <c r="AR88" i="1"/>
  <c r="AH88" i="1"/>
  <c r="V88" i="1"/>
  <c r="E88" i="1"/>
  <c r="DF88" i="1" s="1"/>
  <c r="DM87" i="1"/>
  <c r="DL87" i="1"/>
  <c r="DJ87" i="1"/>
  <c r="DH87" i="1"/>
  <c r="DD87" i="1"/>
  <c r="DB87" i="1"/>
  <c r="CZ87" i="1"/>
  <c r="CV87" i="1"/>
  <c r="CT87" i="1"/>
  <c r="CR87" i="1"/>
  <c r="CN87" i="1"/>
  <c r="CL87" i="1"/>
  <c r="CJ87" i="1"/>
  <c r="CF87" i="1"/>
  <c r="CD87" i="1"/>
  <c r="CB87" i="1"/>
  <c r="BX87" i="1"/>
  <c r="BV87" i="1"/>
  <c r="BT87" i="1"/>
  <c r="BP87" i="1"/>
  <c r="BN87" i="1"/>
  <c r="BL87" i="1"/>
  <c r="BH87" i="1"/>
  <c r="BF87" i="1"/>
  <c r="BD87" i="1"/>
  <c r="AZ87" i="1"/>
  <c r="AX87" i="1"/>
  <c r="AV87" i="1"/>
  <c r="AR87" i="1"/>
  <c r="AP87" i="1"/>
  <c r="AN87" i="1"/>
  <c r="AH87" i="1"/>
  <c r="AD87" i="1"/>
  <c r="Z87" i="1"/>
  <c r="V87" i="1"/>
  <c r="T87" i="1"/>
  <c r="R87" i="1"/>
  <c r="E87" i="1"/>
  <c r="DF87" i="1" s="1"/>
  <c r="DM86" i="1"/>
  <c r="DL86" i="1"/>
  <c r="DD86" i="1"/>
  <c r="CV86" i="1"/>
  <c r="CN86" i="1"/>
  <c r="CF86" i="1"/>
  <c r="BX86" i="1"/>
  <c r="BP86" i="1"/>
  <c r="BH86" i="1"/>
  <c r="AZ86" i="1"/>
  <c r="AR86" i="1"/>
  <c r="AH86" i="1"/>
  <c r="V86" i="1"/>
  <c r="E86" i="1"/>
  <c r="DF86" i="1" s="1"/>
  <c r="DM85" i="1"/>
  <c r="DL85" i="1"/>
  <c r="DJ85" i="1"/>
  <c r="DH85" i="1"/>
  <c r="DD85" i="1"/>
  <c r="DB85" i="1"/>
  <c r="CZ85" i="1"/>
  <c r="CV85" i="1"/>
  <c r="CT85" i="1"/>
  <c r="CR85" i="1"/>
  <c r="CN85" i="1"/>
  <c r="CL85" i="1"/>
  <c r="CJ85" i="1"/>
  <c r="CF85" i="1"/>
  <c r="CD85" i="1"/>
  <c r="CB85" i="1"/>
  <c r="BX85" i="1"/>
  <c r="BV85" i="1"/>
  <c r="BT85" i="1"/>
  <c r="BP85" i="1"/>
  <c r="BN85" i="1"/>
  <c r="BL85" i="1"/>
  <c r="BH85" i="1"/>
  <c r="BF85" i="1"/>
  <c r="BD85" i="1"/>
  <c r="AZ85" i="1"/>
  <c r="AX85" i="1"/>
  <c r="AV85" i="1"/>
  <c r="AR85" i="1"/>
  <c r="AP85" i="1"/>
  <c r="AN85" i="1"/>
  <c r="AH85" i="1"/>
  <c r="AD85" i="1"/>
  <c r="Z85" i="1"/>
  <c r="V85" i="1"/>
  <c r="T85" i="1"/>
  <c r="R85" i="1"/>
  <c r="E85" i="1"/>
  <c r="DF85" i="1" s="1"/>
  <c r="DM84" i="1"/>
  <c r="DL84" i="1"/>
  <c r="DF84" i="1"/>
  <c r="DD84" i="1"/>
  <c r="CV84" i="1"/>
  <c r="CP84" i="1"/>
  <c r="CN84" i="1"/>
  <c r="CF84" i="1"/>
  <c r="BZ84" i="1"/>
  <c r="BX84" i="1"/>
  <c r="BP84" i="1"/>
  <c r="BJ84" i="1"/>
  <c r="BH84" i="1"/>
  <c r="AZ84" i="1"/>
  <c r="AT84" i="1"/>
  <c r="AR84" i="1"/>
  <c r="AH84" i="1"/>
  <c r="X84" i="1"/>
  <c r="V84" i="1"/>
  <c r="E84" i="1"/>
  <c r="DK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G83" i="1"/>
  <c r="AF83" i="1"/>
  <c r="AE83" i="1"/>
  <c r="AC83" i="1"/>
  <c r="Y83" i="1"/>
  <c r="W83" i="1"/>
  <c r="U83" i="1"/>
  <c r="S83" i="1"/>
  <c r="E83" i="1"/>
  <c r="DM82" i="1"/>
  <c r="CP82" i="1"/>
  <c r="BZ82" i="1"/>
  <c r="BJ82" i="1"/>
  <c r="AT82" i="1"/>
  <c r="X82" i="1"/>
  <c r="E82" i="1"/>
  <c r="DH82" i="1" s="1"/>
  <c r="DM81" i="1"/>
  <c r="DL81" i="1"/>
  <c r="DJ81" i="1"/>
  <c r="DD81" i="1"/>
  <c r="DB81" i="1"/>
  <c r="CV81" i="1"/>
  <c r="CT81" i="1"/>
  <c r="CN81" i="1"/>
  <c r="CL81" i="1"/>
  <c r="CF81" i="1"/>
  <c r="CD81" i="1"/>
  <c r="BX81" i="1"/>
  <c r="BV81" i="1"/>
  <c r="BP81" i="1"/>
  <c r="BN81" i="1"/>
  <c r="BH81" i="1"/>
  <c r="BF81" i="1"/>
  <c r="AZ81" i="1"/>
  <c r="AX81" i="1"/>
  <c r="AR81" i="1"/>
  <c r="AP81" i="1"/>
  <c r="AH81" i="1"/>
  <c r="AD81" i="1"/>
  <c r="V81" i="1"/>
  <c r="T81" i="1"/>
  <c r="E81" i="1"/>
  <c r="DH81" i="1" s="1"/>
  <c r="DM80" i="1"/>
  <c r="DJ80" i="1"/>
  <c r="DH80" i="1"/>
  <c r="DF80" i="1"/>
  <c r="DB80" i="1"/>
  <c r="CZ80" i="1"/>
  <c r="CX80" i="1"/>
  <c r="CT80" i="1"/>
  <c r="CR80" i="1"/>
  <c r="CP80" i="1"/>
  <c r="CL80" i="1"/>
  <c r="CJ80" i="1"/>
  <c r="CH80" i="1"/>
  <c r="CD80" i="1"/>
  <c r="CB80" i="1"/>
  <c r="BZ80" i="1"/>
  <c r="BV80" i="1"/>
  <c r="BT80" i="1"/>
  <c r="BR80" i="1"/>
  <c r="BN80" i="1"/>
  <c r="BL80" i="1"/>
  <c r="BJ80" i="1"/>
  <c r="BF80" i="1"/>
  <c r="BD80" i="1"/>
  <c r="BB80" i="1"/>
  <c r="AX80" i="1"/>
  <c r="AV80" i="1"/>
  <c r="AT80" i="1"/>
  <c r="AP80" i="1"/>
  <c r="AN80" i="1"/>
  <c r="AL80" i="1"/>
  <c r="AD80" i="1"/>
  <c r="Z80" i="1"/>
  <c r="X80" i="1"/>
  <c r="U80" i="1"/>
  <c r="V80" i="1" s="1"/>
  <c r="T80" i="1"/>
  <c r="R80" i="1"/>
  <c r="E80" i="1"/>
  <c r="DL80" i="1" s="1"/>
  <c r="DM79" i="1"/>
  <c r="DM78" i="1" s="1"/>
  <c r="E79" i="1"/>
  <c r="DL79" i="1" s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G78" i="1"/>
  <c r="AF78" i="1"/>
  <c r="AE78" i="1"/>
  <c r="AC78" i="1"/>
  <c r="Y78" i="1"/>
  <c r="W78" i="1"/>
  <c r="S78" i="1"/>
  <c r="Q78" i="1"/>
  <c r="E78" i="1"/>
  <c r="DM77" i="1"/>
  <c r="DH77" i="1"/>
  <c r="CZ77" i="1"/>
  <c r="CR77" i="1"/>
  <c r="CJ77" i="1"/>
  <c r="CB77" i="1"/>
  <c r="BT77" i="1"/>
  <c r="BL77" i="1"/>
  <c r="BD77" i="1"/>
  <c r="AV77" i="1"/>
  <c r="AN77" i="1"/>
  <c r="Z77" i="1"/>
  <c r="R77" i="1"/>
  <c r="E77" i="1"/>
  <c r="DF77" i="1" s="1"/>
  <c r="DM76" i="1"/>
  <c r="DL76" i="1"/>
  <c r="DJ76" i="1"/>
  <c r="DD76" i="1"/>
  <c r="DB76" i="1"/>
  <c r="CV76" i="1"/>
  <c r="CT76" i="1"/>
  <c r="CN76" i="1"/>
  <c r="CL76" i="1"/>
  <c r="CF76" i="1"/>
  <c r="CD76" i="1"/>
  <c r="BX76" i="1"/>
  <c r="BV76" i="1"/>
  <c r="BP76" i="1"/>
  <c r="BN76" i="1"/>
  <c r="BH76" i="1"/>
  <c r="BF76" i="1"/>
  <c r="AZ76" i="1"/>
  <c r="AX76" i="1"/>
  <c r="AR76" i="1"/>
  <c r="AP76" i="1"/>
  <c r="AH76" i="1"/>
  <c r="AD76" i="1"/>
  <c r="V76" i="1"/>
  <c r="T76" i="1"/>
  <c r="E76" i="1"/>
  <c r="DH76" i="1" s="1"/>
  <c r="DM75" i="1"/>
  <c r="DH75" i="1"/>
  <c r="CR75" i="1"/>
  <c r="CJ75" i="1"/>
  <c r="CB75" i="1"/>
  <c r="BT75" i="1"/>
  <c r="BL75" i="1"/>
  <c r="BD75" i="1"/>
  <c r="AV75" i="1"/>
  <c r="AN75" i="1"/>
  <c r="Z75" i="1"/>
  <c r="R75" i="1"/>
  <c r="E75" i="1"/>
  <c r="DF75" i="1" s="1"/>
  <c r="DM74" i="1"/>
  <c r="E74" i="1"/>
  <c r="DL74" i="1" s="1"/>
  <c r="DM73" i="1"/>
  <c r="CX73" i="1"/>
  <c r="CL73" i="1"/>
  <c r="CB73" i="1"/>
  <c r="BR73" i="1"/>
  <c r="BF73" i="1"/>
  <c r="AV73" i="1"/>
  <c r="AL73" i="1"/>
  <c r="T73" i="1"/>
  <c r="E73" i="1"/>
  <c r="DJ73" i="1" s="1"/>
  <c r="DM72" i="1"/>
  <c r="DL72" i="1"/>
  <c r="DF72" i="1"/>
  <c r="DB72" i="1"/>
  <c r="CV72" i="1"/>
  <c r="CP72" i="1"/>
  <c r="CL72" i="1"/>
  <c r="CF72" i="1"/>
  <c r="BZ72" i="1"/>
  <c r="BV72" i="1"/>
  <c r="BP72" i="1"/>
  <c r="BJ72" i="1"/>
  <c r="BF72" i="1"/>
  <c r="AZ72" i="1"/>
  <c r="AT72" i="1"/>
  <c r="AP72" i="1"/>
  <c r="AH72" i="1"/>
  <c r="X72" i="1"/>
  <c r="T72" i="1"/>
  <c r="E72" i="1"/>
  <c r="DJ72" i="1" s="1"/>
  <c r="DM71" i="1"/>
  <c r="DJ71" i="1"/>
  <c r="DH71" i="1"/>
  <c r="DF71" i="1"/>
  <c r="CZ71" i="1"/>
  <c r="CX71" i="1"/>
  <c r="CT71" i="1"/>
  <c r="CP71" i="1"/>
  <c r="CL71" i="1"/>
  <c r="CJ71" i="1"/>
  <c r="CD71" i="1"/>
  <c r="CB71" i="1"/>
  <c r="BZ71" i="1"/>
  <c r="BT71" i="1"/>
  <c r="BR71" i="1"/>
  <c r="BN71" i="1"/>
  <c r="BJ71" i="1"/>
  <c r="BF71" i="1"/>
  <c r="BD71" i="1"/>
  <c r="AX71" i="1"/>
  <c r="AV71" i="1"/>
  <c r="AT71" i="1"/>
  <c r="AN71" i="1"/>
  <c r="AL71" i="1"/>
  <c r="AD71" i="1"/>
  <c r="X71" i="1"/>
  <c r="T71" i="1"/>
  <c r="R71" i="1"/>
  <c r="E71" i="1"/>
  <c r="DM70" i="1"/>
  <c r="DK70" i="1"/>
  <c r="DI70" i="1"/>
  <c r="DG70" i="1"/>
  <c r="DE70" i="1"/>
  <c r="DC70" i="1"/>
  <c r="DA70" i="1"/>
  <c r="CY70" i="1"/>
  <c r="CW70" i="1"/>
  <c r="CU70" i="1"/>
  <c r="CS70" i="1"/>
  <c r="CQ70" i="1"/>
  <c r="CO70" i="1"/>
  <c r="CM70" i="1"/>
  <c r="CK70" i="1"/>
  <c r="CI70" i="1"/>
  <c r="CG70" i="1"/>
  <c r="CE70" i="1"/>
  <c r="CC70" i="1"/>
  <c r="CA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G70" i="1"/>
  <c r="AF70" i="1"/>
  <c r="AE70" i="1"/>
  <c r="AC70" i="1"/>
  <c r="Y70" i="1"/>
  <c r="W70" i="1"/>
  <c r="U70" i="1"/>
  <c r="S70" i="1"/>
  <c r="Q70" i="1"/>
  <c r="E70" i="1"/>
  <c r="DM69" i="1"/>
  <c r="DL69" i="1"/>
  <c r="DJ69" i="1"/>
  <c r="DH69" i="1"/>
  <c r="DD69" i="1"/>
  <c r="DB69" i="1"/>
  <c r="CZ69" i="1"/>
  <c r="CV69" i="1"/>
  <c r="CT69" i="1"/>
  <c r="CR69" i="1"/>
  <c r="CN69" i="1"/>
  <c r="CL69" i="1"/>
  <c r="CJ69" i="1"/>
  <c r="CF69" i="1"/>
  <c r="CD69" i="1"/>
  <c r="CB69" i="1"/>
  <c r="BX69" i="1"/>
  <c r="BV69" i="1"/>
  <c r="BT69" i="1"/>
  <c r="BP69" i="1"/>
  <c r="BN69" i="1"/>
  <c r="BL69" i="1"/>
  <c r="BH69" i="1"/>
  <c r="BF69" i="1"/>
  <c r="BD69" i="1"/>
  <c r="AZ69" i="1"/>
  <c r="AX69" i="1"/>
  <c r="AV69" i="1"/>
  <c r="AR69" i="1"/>
  <c r="AP69" i="1"/>
  <c r="AN69" i="1"/>
  <c r="AH69" i="1"/>
  <c r="AD69" i="1"/>
  <c r="Z69" i="1"/>
  <c r="V69" i="1"/>
  <c r="T69" i="1"/>
  <c r="R69" i="1"/>
  <c r="E69" i="1"/>
  <c r="DF69" i="1" s="1"/>
  <c r="DM68" i="1"/>
  <c r="DL68" i="1"/>
  <c r="DH68" i="1"/>
  <c r="DF68" i="1"/>
  <c r="CZ68" i="1"/>
  <c r="CX68" i="1"/>
  <c r="CV68" i="1"/>
  <c r="CP68" i="1"/>
  <c r="CN68" i="1"/>
  <c r="CJ68" i="1"/>
  <c r="CF68" i="1"/>
  <c r="CB68" i="1"/>
  <c r="BZ68" i="1"/>
  <c r="BT68" i="1"/>
  <c r="BR68" i="1"/>
  <c r="BP68" i="1"/>
  <c r="BJ68" i="1"/>
  <c r="BH68" i="1"/>
  <c r="BD68" i="1"/>
  <c r="AZ68" i="1"/>
  <c r="AV68" i="1"/>
  <c r="AT68" i="1"/>
  <c r="AN68" i="1"/>
  <c r="AL68" i="1"/>
  <c r="AH68" i="1"/>
  <c r="X68" i="1"/>
  <c r="V68" i="1"/>
  <c r="R68" i="1"/>
  <c r="E68" i="1"/>
  <c r="DM67" i="1"/>
  <c r="DL67" i="1"/>
  <c r="DJ67" i="1"/>
  <c r="DH67" i="1"/>
  <c r="DD67" i="1"/>
  <c r="DB67" i="1"/>
  <c r="CZ67" i="1"/>
  <c r="CV67" i="1"/>
  <c r="CT67" i="1"/>
  <c r="CR67" i="1"/>
  <c r="CN67" i="1"/>
  <c r="CL67" i="1"/>
  <c r="CJ67" i="1"/>
  <c r="CF67" i="1"/>
  <c r="CD67" i="1"/>
  <c r="CB67" i="1"/>
  <c r="BX67" i="1"/>
  <c r="BV67" i="1"/>
  <c r="BT67" i="1"/>
  <c r="BP67" i="1"/>
  <c r="BN67" i="1"/>
  <c r="BL67" i="1"/>
  <c r="BH67" i="1"/>
  <c r="BF67" i="1"/>
  <c r="BD67" i="1"/>
  <c r="AZ67" i="1"/>
  <c r="AX67" i="1"/>
  <c r="AV67" i="1"/>
  <c r="AR67" i="1"/>
  <c r="AP67" i="1"/>
  <c r="AN67" i="1"/>
  <c r="AH67" i="1"/>
  <c r="AD67" i="1"/>
  <c r="Z67" i="1"/>
  <c r="V67" i="1"/>
  <c r="T67" i="1"/>
  <c r="R67" i="1"/>
  <c r="E67" i="1"/>
  <c r="DF67" i="1" s="1"/>
  <c r="DM66" i="1"/>
  <c r="DH66" i="1"/>
  <c r="CX66" i="1"/>
  <c r="CN66" i="1"/>
  <c r="CB66" i="1"/>
  <c r="BR66" i="1"/>
  <c r="BH66" i="1"/>
  <c r="AV66" i="1"/>
  <c r="AL66" i="1"/>
  <c r="V66" i="1"/>
  <c r="E66" i="1"/>
  <c r="DL66" i="1" s="1"/>
  <c r="DM65" i="1"/>
  <c r="DL65" i="1"/>
  <c r="DJ65" i="1"/>
  <c r="DH65" i="1"/>
  <c r="DD65" i="1"/>
  <c r="DB65" i="1"/>
  <c r="CZ65" i="1"/>
  <c r="CV65" i="1"/>
  <c r="CT65" i="1"/>
  <c r="CR65" i="1"/>
  <c r="CN65" i="1"/>
  <c r="CL65" i="1"/>
  <c r="CJ65" i="1"/>
  <c r="CF65" i="1"/>
  <c r="CD65" i="1"/>
  <c r="CB65" i="1"/>
  <c r="BX65" i="1"/>
  <c r="BV65" i="1"/>
  <c r="BT65" i="1"/>
  <c r="BP65" i="1"/>
  <c r="BN65" i="1"/>
  <c r="BL65" i="1"/>
  <c r="BH65" i="1"/>
  <c r="BF65" i="1"/>
  <c r="BD65" i="1"/>
  <c r="AZ65" i="1"/>
  <c r="AX65" i="1"/>
  <c r="AV65" i="1"/>
  <c r="AR65" i="1"/>
  <c r="AP65" i="1"/>
  <c r="AN65" i="1"/>
  <c r="AH65" i="1"/>
  <c r="AD65" i="1"/>
  <c r="Z65" i="1"/>
  <c r="V65" i="1"/>
  <c r="T65" i="1"/>
  <c r="R65" i="1"/>
  <c r="E65" i="1"/>
  <c r="DF65" i="1" s="1"/>
  <c r="DM64" i="1"/>
  <c r="DL64" i="1"/>
  <c r="DF64" i="1"/>
  <c r="CZ64" i="1"/>
  <c r="CV64" i="1"/>
  <c r="CP64" i="1"/>
  <c r="CJ64" i="1"/>
  <c r="CF64" i="1"/>
  <c r="BZ64" i="1"/>
  <c r="BT64" i="1"/>
  <c r="BP64" i="1"/>
  <c r="BJ64" i="1"/>
  <c r="BD64" i="1"/>
  <c r="AZ64" i="1"/>
  <c r="AT64" i="1"/>
  <c r="AN64" i="1"/>
  <c r="AH64" i="1"/>
  <c r="X64" i="1"/>
  <c r="R64" i="1"/>
  <c r="E64" i="1"/>
  <c r="DH64" i="1" s="1"/>
  <c r="DM63" i="1"/>
  <c r="DL63" i="1"/>
  <c r="DJ63" i="1"/>
  <c r="DH63" i="1"/>
  <c r="DD63" i="1"/>
  <c r="DB63" i="1"/>
  <c r="CZ63" i="1"/>
  <c r="CV63" i="1"/>
  <c r="CT63" i="1"/>
  <c r="CR63" i="1"/>
  <c r="CN63" i="1"/>
  <c r="CL63" i="1"/>
  <c r="CJ63" i="1"/>
  <c r="CF63" i="1"/>
  <c r="CD63" i="1"/>
  <c r="CB63" i="1"/>
  <c r="BX63" i="1"/>
  <c r="BV63" i="1"/>
  <c r="BT63" i="1"/>
  <c r="BP63" i="1"/>
  <c r="BN63" i="1"/>
  <c r="BL63" i="1"/>
  <c r="BH63" i="1"/>
  <c r="BF63" i="1"/>
  <c r="BD63" i="1"/>
  <c r="AZ63" i="1"/>
  <c r="AX63" i="1"/>
  <c r="AV63" i="1"/>
  <c r="AR63" i="1"/>
  <c r="AP63" i="1"/>
  <c r="AN63" i="1"/>
  <c r="AH63" i="1"/>
  <c r="AD63" i="1"/>
  <c r="Z63" i="1"/>
  <c r="V63" i="1"/>
  <c r="T63" i="1"/>
  <c r="R63" i="1"/>
  <c r="E63" i="1"/>
  <c r="DF63" i="1" s="1"/>
  <c r="DM62" i="1"/>
  <c r="DM59" i="1" s="1"/>
  <c r="E62" i="1"/>
  <c r="DL62" i="1" s="1"/>
  <c r="DM61" i="1"/>
  <c r="DL61" i="1"/>
  <c r="DJ61" i="1"/>
  <c r="DH61" i="1"/>
  <c r="DD61" i="1"/>
  <c r="DB61" i="1"/>
  <c r="CZ61" i="1"/>
  <c r="CV61" i="1"/>
  <c r="CT61" i="1"/>
  <c r="CR61" i="1"/>
  <c r="CN61" i="1"/>
  <c r="CL61" i="1"/>
  <c r="CJ61" i="1"/>
  <c r="CF61" i="1"/>
  <c r="CD61" i="1"/>
  <c r="CB61" i="1"/>
  <c r="BX61" i="1"/>
  <c r="BV61" i="1"/>
  <c r="BT61" i="1"/>
  <c r="BP61" i="1"/>
  <c r="BN61" i="1"/>
  <c r="BL61" i="1"/>
  <c r="BH61" i="1"/>
  <c r="BF61" i="1"/>
  <c r="BD61" i="1"/>
  <c r="AZ61" i="1"/>
  <c r="AX61" i="1"/>
  <c r="AV61" i="1"/>
  <c r="AR61" i="1"/>
  <c r="AP61" i="1"/>
  <c r="AN61" i="1"/>
  <c r="AH61" i="1"/>
  <c r="AD61" i="1"/>
  <c r="Z61" i="1"/>
  <c r="V61" i="1"/>
  <c r="T61" i="1"/>
  <c r="R61" i="1"/>
  <c r="E61" i="1"/>
  <c r="DF61" i="1" s="1"/>
  <c r="DM60" i="1"/>
  <c r="E60" i="1"/>
  <c r="DD60" i="1" s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G59" i="1"/>
  <c r="AF59" i="1"/>
  <c r="AE59" i="1"/>
  <c r="AC59" i="1"/>
  <c r="Y59" i="1"/>
  <c r="W59" i="1"/>
  <c r="U59" i="1"/>
  <c r="S59" i="1"/>
  <c r="Q59" i="1"/>
  <c r="E59" i="1"/>
  <c r="DM58" i="1"/>
  <c r="DL58" i="1"/>
  <c r="DJ58" i="1"/>
  <c r="DH58" i="1"/>
  <c r="DD58" i="1"/>
  <c r="DB58" i="1"/>
  <c r="CZ58" i="1"/>
  <c r="CV58" i="1"/>
  <c r="CT58" i="1"/>
  <c r="CR58" i="1"/>
  <c r="CN58" i="1"/>
  <c r="CL58" i="1"/>
  <c r="CJ58" i="1"/>
  <c r="CF58" i="1"/>
  <c r="CD58" i="1"/>
  <c r="CB58" i="1"/>
  <c r="BX58" i="1"/>
  <c r="BV58" i="1"/>
  <c r="BT58" i="1"/>
  <c r="BP58" i="1"/>
  <c r="BN58" i="1"/>
  <c r="BL58" i="1"/>
  <c r="BH58" i="1"/>
  <c r="BF58" i="1"/>
  <c r="BD58" i="1"/>
  <c r="AZ58" i="1"/>
  <c r="AX58" i="1"/>
  <c r="AV58" i="1"/>
  <c r="AR58" i="1"/>
  <c r="AP58" i="1"/>
  <c r="AN58" i="1"/>
  <c r="AH58" i="1"/>
  <c r="AD58" i="1"/>
  <c r="Z58" i="1"/>
  <c r="V58" i="1"/>
  <c r="T58" i="1"/>
  <c r="R58" i="1"/>
  <c r="E58" i="1"/>
  <c r="DF58" i="1" s="1"/>
  <c r="DM57" i="1"/>
  <c r="DL57" i="1"/>
  <c r="DH57" i="1"/>
  <c r="DD57" i="1"/>
  <c r="CZ57" i="1"/>
  <c r="CV57" i="1"/>
  <c r="CR57" i="1"/>
  <c r="CN57" i="1"/>
  <c r="CJ57" i="1"/>
  <c r="CF57" i="1"/>
  <c r="CB57" i="1"/>
  <c r="BX57" i="1"/>
  <c r="BT57" i="1"/>
  <c r="BP57" i="1"/>
  <c r="BL57" i="1"/>
  <c r="BH57" i="1"/>
  <c r="BD57" i="1"/>
  <c r="AZ57" i="1"/>
  <c r="AV57" i="1"/>
  <c r="AR57" i="1"/>
  <c r="AN57" i="1"/>
  <c r="AH57" i="1"/>
  <c r="Z57" i="1"/>
  <c r="V57" i="1"/>
  <c r="R57" i="1"/>
  <c r="E57" i="1"/>
  <c r="DF57" i="1" s="1"/>
  <c r="DM56" i="1"/>
  <c r="DL56" i="1"/>
  <c r="DJ56" i="1"/>
  <c r="DH56" i="1"/>
  <c r="DD56" i="1"/>
  <c r="DB56" i="1"/>
  <c r="CZ56" i="1"/>
  <c r="CV56" i="1"/>
  <c r="CT56" i="1"/>
  <c r="CR56" i="1"/>
  <c r="CN56" i="1"/>
  <c r="CL56" i="1"/>
  <c r="CJ56" i="1"/>
  <c r="CF56" i="1"/>
  <c r="CD56" i="1"/>
  <c r="CB56" i="1"/>
  <c r="BX56" i="1"/>
  <c r="BV56" i="1"/>
  <c r="BT56" i="1"/>
  <c r="BP56" i="1"/>
  <c r="BN56" i="1"/>
  <c r="BL56" i="1"/>
  <c r="BH56" i="1"/>
  <c r="BF56" i="1"/>
  <c r="BD56" i="1"/>
  <c r="AZ56" i="1"/>
  <c r="AX56" i="1"/>
  <c r="AV56" i="1"/>
  <c r="AR56" i="1"/>
  <c r="AP56" i="1"/>
  <c r="AN56" i="1"/>
  <c r="AH56" i="1"/>
  <c r="AD56" i="1"/>
  <c r="Z56" i="1"/>
  <c r="Z55" i="1" s="1"/>
  <c r="V56" i="1"/>
  <c r="T56" i="1"/>
  <c r="R56" i="1"/>
  <c r="R55" i="1" s="1"/>
  <c r="E56" i="1"/>
  <c r="DF56" i="1" s="1"/>
  <c r="DM55" i="1"/>
  <c r="DL55" i="1"/>
  <c r="DK55" i="1"/>
  <c r="DI55" i="1"/>
  <c r="DH55" i="1"/>
  <c r="DG55" i="1"/>
  <c r="DE55" i="1"/>
  <c r="DD55" i="1"/>
  <c r="DC55" i="1"/>
  <c r="DA55" i="1"/>
  <c r="CZ55" i="1"/>
  <c r="CY55" i="1"/>
  <c r="CW55" i="1"/>
  <c r="CV55" i="1"/>
  <c r="CU55" i="1"/>
  <c r="CS55" i="1"/>
  <c r="CR55" i="1"/>
  <c r="CQ55" i="1"/>
  <c r="CO55" i="1"/>
  <c r="CN55" i="1"/>
  <c r="CM55" i="1"/>
  <c r="CK55" i="1"/>
  <c r="CJ55" i="1"/>
  <c r="CI55" i="1"/>
  <c r="CG55" i="1"/>
  <c r="CF55" i="1"/>
  <c r="CE55" i="1"/>
  <c r="CC55" i="1"/>
  <c r="CB55" i="1"/>
  <c r="CA55" i="1"/>
  <c r="BY55" i="1"/>
  <c r="BX55" i="1"/>
  <c r="BW55" i="1"/>
  <c r="BU55" i="1"/>
  <c r="BT55" i="1"/>
  <c r="BS55" i="1"/>
  <c r="BQ55" i="1"/>
  <c r="BP55" i="1"/>
  <c r="BO55" i="1"/>
  <c r="BM55" i="1"/>
  <c r="BL55" i="1"/>
  <c r="BK55" i="1"/>
  <c r="BI55" i="1"/>
  <c r="BH55" i="1"/>
  <c r="BG55" i="1"/>
  <c r="BE55" i="1"/>
  <c r="BD55" i="1"/>
  <c r="BC55" i="1"/>
  <c r="BA55" i="1"/>
  <c r="AZ55" i="1"/>
  <c r="AY55" i="1"/>
  <c r="AW55" i="1"/>
  <c r="AV55" i="1"/>
  <c r="AU55" i="1"/>
  <c r="AS55" i="1"/>
  <c r="AR55" i="1"/>
  <c r="AQ55" i="1"/>
  <c r="AO55" i="1"/>
  <c r="AN55" i="1"/>
  <c r="AM55" i="1"/>
  <c r="AK55" i="1"/>
  <c r="AH55" i="1"/>
  <c r="AG55" i="1"/>
  <c r="AF55" i="1"/>
  <c r="AE55" i="1"/>
  <c r="AC55" i="1"/>
  <c r="Y55" i="1"/>
  <c r="W55" i="1"/>
  <c r="V55" i="1"/>
  <c r="U55" i="1"/>
  <c r="S55" i="1"/>
  <c r="Q55" i="1"/>
  <c r="E55" i="1"/>
  <c r="DM54" i="1"/>
  <c r="DJ54" i="1"/>
  <c r="DJ53" i="1" s="1"/>
  <c r="DB54" i="1"/>
  <c r="DB53" i="1" s="1"/>
  <c r="CT54" i="1"/>
  <c r="CT53" i="1" s="1"/>
  <c r="CL54" i="1"/>
  <c r="CL53" i="1" s="1"/>
  <c r="CD54" i="1"/>
  <c r="CD53" i="1" s="1"/>
  <c r="BV54" i="1"/>
  <c r="BV53" i="1" s="1"/>
  <c r="BN54" i="1"/>
  <c r="BN53" i="1" s="1"/>
  <c r="BF54" i="1"/>
  <c r="BF53" i="1" s="1"/>
  <c r="AX54" i="1"/>
  <c r="AX53" i="1" s="1"/>
  <c r="AP54" i="1"/>
  <c r="AP53" i="1" s="1"/>
  <c r="AD54" i="1"/>
  <c r="AD53" i="1" s="1"/>
  <c r="T54" i="1"/>
  <c r="T53" i="1" s="1"/>
  <c r="E54" i="1"/>
  <c r="DF54" i="1" s="1"/>
  <c r="DF53" i="1" s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G53" i="1"/>
  <c r="AF53" i="1"/>
  <c r="AE53" i="1"/>
  <c r="AC53" i="1"/>
  <c r="Y53" i="1"/>
  <c r="W53" i="1"/>
  <c r="U53" i="1"/>
  <c r="S53" i="1"/>
  <c r="Q53" i="1"/>
  <c r="E53" i="1"/>
  <c r="AC52" i="1"/>
  <c r="DM52" i="1" s="1"/>
  <c r="E52" i="1"/>
  <c r="DH52" i="1" s="1"/>
  <c r="DM51" i="1"/>
  <c r="DJ51" i="1"/>
  <c r="DF51" i="1"/>
  <c r="DB51" i="1"/>
  <c r="CX51" i="1"/>
  <c r="CT51" i="1"/>
  <c r="CP51" i="1"/>
  <c r="CL51" i="1"/>
  <c r="CH51" i="1"/>
  <c r="CD51" i="1"/>
  <c r="BZ51" i="1"/>
  <c r="BY51" i="1"/>
  <c r="BX51" i="1"/>
  <c r="BT51" i="1"/>
  <c r="BP51" i="1"/>
  <c r="BL51" i="1"/>
  <c r="BH51" i="1"/>
  <c r="BD51" i="1"/>
  <c r="AZ51" i="1"/>
  <c r="AV51" i="1"/>
  <c r="AR51" i="1"/>
  <c r="AN51" i="1"/>
  <c r="AH51" i="1"/>
  <c r="Z51" i="1"/>
  <c r="V51" i="1"/>
  <c r="R51" i="1"/>
  <c r="E51" i="1"/>
  <c r="DL51" i="1" s="1"/>
  <c r="DM50" i="1"/>
  <c r="DL50" i="1"/>
  <c r="DJ50" i="1"/>
  <c r="DH50" i="1"/>
  <c r="DD50" i="1"/>
  <c r="DB50" i="1"/>
  <c r="CZ50" i="1"/>
  <c r="CV50" i="1"/>
  <c r="CT50" i="1"/>
  <c r="CR50" i="1"/>
  <c r="CN50" i="1"/>
  <c r="CL50" i="1"/>
  <c r="CJ50" i="1"/>
  <c r="CF50" i="1"/>
  <c r="CD50" i="1"/>
  <c r="CB50" i="1"/>
  <c r="BX50" i="1"/>
  <c r="BV50" i="1"/>
  <c r="BT50" i="1"/>
  <c r="BP50" i="1"/>
  <c r="BN50" i="1"/>
  <c r="BL50" i="1"/>
  <c r="BH50" i="1"/>
  <c r="BF50" i="1"/>
  <c r="BD50" i="1"/>
  <c r="AZ50" i="1"/>
  <c r="AX50" i="1"/>
  <c r="AV50" i="1"/>
  <c r="AR50" i="1"/>
  <c r="AP50" i="1"/>
  <c r="AN50" i="1"/>
  <c r="AH50" i="1"/>
  <c r="AD50" i="1"/>
  <c r="Z50" i="1"/>
  <c r="V50" i="1"/>
  <c r="T50" i="1"/>
  <c r="R50" i="1"/>
  <c r="E50" i="1"/>
  <c r="DF50" i="1" s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G49" i="1"/>
  <c r="AF49" i="1"/>
  <c r="AE49" i="1"/>
  <c r="Y49" i="1"/>
  <c r="W49" i="1"/>
  <c r="U49" i="1"/>
  <c r="S49" i="1"/>
  <c r="Q49" i="1"/>
  <c r="E49" i="1"/>
  <c r="DM48" i="1"/>
  <c r="DJ48" i="1"/>
  <c r="DB48" i="1"/>
  <c r="CT48" i="1"/>
  <c r="CL48" i="1"/>
  <c r="CD48" i="1"/>
  <c r="BV48" i="1"/>
  <c r="BN48" i="1"/>
  <c r="BF48" i="1"/>
  <c r="AX48" i="1"/>
  <c r="AP48" i="1"/>
  <c r="AD48" i="1"/>
  <c r="T48" i="1"/>
  <c r="E48" i="1"/>
  <c r="DF48" i="1" s="1"/>
  <c r="DM47" i="1"/>
  <c r="E47" i="1"/>
  <c r="DJ47" i="1" s="1"/>
  <c r="DM46" i="1"/>
  <c r="DJ46" i="1"/>
  <c r="DB46" i="1"/>
  <c r="CT46" i="1"/>
  <c r="CL46" i="1"/>
  <c r="CD46" i="1"/>
  <c r="BV46" i="1"/>
  <c r="BN46" i="1"/>
  <c r="BF46" i="1"/>
  <c r="AX46" i="1"/>
  <c r="AP46" i="1"/>
  <c r="AD46" i="1"/>
  <c r="T46" i="1"/>
  <c r="E46" i="1"/>
  <c r="DF46" i="1" s="1"/>
  <c r="DM45" i="1"/>
  <c r="DM42" i="1" s="1"/>
  <c r="DJ45" i="1"/>
  <c r="DH45" i="1"/>
  <c r="DF45" i="1"/>
  <c r="DB45" i="1"/>
  <c r="CZ45" i="1"/>
  <c r="CX45" i="1"/>
  <c r="CT45" i="1"/>
  <c r="CR45" i="1"/>
  <c r="CP45" i="1"/>
  <c r="CL45" i="1"/>
  <c r="CJ45" i="1"/>
  <c r="CH45" i="1"/>
  <c r="CD45" i="1"/>
  <c r="CB45" i="1"/>
  <c r="BZ45" i="1"/>
  <c r="BW45" i="1"/>
  <c r="BX45" i="1" s="1"/>
  <c r="BV45" i="1"/>
  <c r="BT45" i="1"/>
  <c r="BP45" i="1"/>
  <c r="BN45" i="1"/>
  <c r="BL45" i="1"/>
  <c r="BH45" i="1"/>
  <c r="BF45" i="1"/>
  <c r="BD45" i="1"/>
  <c r="AZ45" i="1"/>
  <c r="AX45" i="1"/>
  <c r="AV45" i="1"/>
  <c r="AR45" i="1"/>
  <c r="AP45" i="1"/>
  <c r="AN45" i="1"/>
  <c r="AH45" i="1"/>
  <c r="AD45" i="1"/>
  <c r="Z45" i="1"/>
  <c r="V45" i="1"/>
  <c r="T45" i="1"/>
  <c r="R45" i="1"/>
  <c r="E45" i="1"/>
  <c r="DL45" i="1" s="1"/>
  <c r="DM44" i="1"/>
  <c r="DL44" i="1"/>
  <c r="DH44" i="1"/>
  <c r="DD44" i="1"/>
  <c r="CZ44" i="1"/>
  <c r="CV44" i="1"/>
  <c r="CR44" i="1"/>
  <c r="CN44" i="1"/>
  <c r="CJ44" i="1"/>
  <c r="CF44" i="1"/>
  <c r="CB44" i="1"/>
  <c r="BX44" i="1"/>
  <c r="BT44" i="1"/>
  <c r="BP44" i="1"/>
  <c r="BL44" i="1"/>
  <c r="BH44" i="1"/>
  <c r="BD44" i="1"/>
  <c r="AZ44" i="1"/>
  <c r="AV44" i="1"/>
  <c r="AR44" i="1"/>
  <c r="AN44" i="1"/>
  <c r="AH44" i="1"/>
  <c r="Z44" i="1"/>
  <c r="V44" i="1"/>
  <c r="R44" i="1"/>
  <c r="E44" i="1"/>
  <c r="DF44" i="1" s="1"/>
  <c r="DM43" i="1"/>
  <c r="DL43" i="1"/>
  <c r="DJ43" i="1"/>
  <c r="DH43" i="1"/>
  <c r="DD43" i="1"/>
  <c r="DB43" i="1"/>
  <c r="CZ43" i="1"/>
  <c r="CV43" i="1"/>
  <c r="CT43" i="1"/>
  <c r="CR43" i="1"/>
  <c r="CN43" i="1"/>
  <c r="CL43" i="1"/>
  <c r="CJ43" i="1"/>
  <c r="CF43" i="1"/>
  <c r="CD43" i="1"/>
  <c r="CB43" i="1"/>
  <c r="BX43" i="1"/>
  <c r="BV43" i="1"/>
  <c r="BT43" i="1"/>
  <c r="BP43" i="1"/>
  <c r="BN43" i="1"/>
  <c r="BL43" i="1"/>
  <c r="BH43" i="1"/>
  <c r="BF43" i="1"/>
  <c r="BD43" i="1"/>
  <c r="AZ43" i="1"/>
  <c r="AX43" i="1"/>
  <c r="AV43" i="1"/>
  <c r="AR43" i="1"/>
  <c r="AP43" i="1"/>
  <c r="AN43" i="1"/>
  <c r="AH43" i="1"/>
  <c r="AD43" i="1"/>
  <c r="Z43" i="1"/>
  <c r="V43" i="1"/>
  <c r="T43" i="1"/>
  <c r="R43" i="1"/>
  <c r="E43" i="1"/>
  <c r="DF43" i="1" s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G42" i="1"/>
  <c r="AF42" i="1"/>
  <c r="AE42" i="1"/>
  <c r="AC42" i="1"/>
  <c r="Y42" i="1"/>
  <c r="W42" i="1"/>
  <c r="U42" i="1"/>
  <c r="S42" i="1"/>
  <c r="Q42" i="1"/>
  <c r="E42" i="1"/>
  <c r="DJ41" i="1"/>
  <c r="DF41" i="1"/>
  <c r="DB41" i="1"/>
  <c r="CX41" i="1"/>
  <c r="CT41" i="1"/>
  <c r="CP41" i="1"/>
  <c r="CL41" i="1"/>
  <c r="CH41" i="1"/>
  <c r="CD41" i="1"/>
  <c r="BZ41" i="1"/>
  <c r="BW41" i="1"/>
  <c r="DM41" i="1" s="1"/>
  <c r="BT41" i="1"/>
  <c r="BP41" i="1"/>
  <c r="BL41" i="1"/>
  <c r="BH41" i="1"/>
  <c r="BD41" i="1"/>
  <c r="AZ41" i="1"/>
  <c r="AV41" i="1"/>
  <c r="AR41" i="1"/>
  <c r="AN41" i="1"/>
  <c r="AH41" i="1"/>
  <c r="Z41" i="1"/>
  <c r="V41" i="1"/>
  <c r="R41" i="1"/>
  <c r="E41" i="1"/>
  <c r="DL41" i="1" s="1"/>
  <c r="DL35" i="1" s="1"/>
  <c r="DL40" i="1"/>
  <c r="DH40" i="1"/>
  <c r="DD40" i="1"/>
  <c r="CZ40" i="1"/>
  <c r="CV40" i="1"/>
  <c r="CR40" i="1"/>
  <c r="CN40" i="1"/>
  <c r="CJ40" i="1"/>
  <c r="CF40" i="1"/>
  <c r="CB40" i="1"/>
  <c r="BX40" i="1"/>
  <c r="BT40" i="1"/>
  <c r="BP40" i="1"/>
  <c r="BL40" i="1"/>
  <c r="BH40" i="1"/>
  <c r="BD40" i="1"/>
  <c r="AZ40" i="1"/>
  <c r="AV40" i="1"/>
  <c r="AU40" i="1"/>
  <c r="AT40" i="1"/>
  <c r="AP40" i="1"/>
  <c r="AL40" i="1"/>
  <c r="AD40" i="1"/>
  <c r="X40" i="1"/>
  <c r="T40" i="1"/>
  <c r="Q40" i="1"/>
  <c r="DM40" i="1" s="1"/>
  <c r="E40" i="1"/>
  <c r="DJ40" i="1" s="1"/>
  <c r="DM39" i="1"/>
  <c r="DL39" i="1"/>
  <c r="DJ39" i="1"/>
  <c r="DH39" i="1"/>
  <c r="DD39" i="1"/>
  <c r="DB39" i="1"/>
  <c r="CZ39" i="1"/>
  <c r="CV39" i="1"/>
  <c r="CT39" i="1"/>
  <c r="CR39" i="1"/>
  <c r="CN39" i="1"/>
  <c r="CL39" i="1"/>
  <c r="CJ39" i="1"/>
  <c r="CF39" i="1"/>
  <c r="CD39" i="1"/>
  <c r="CB39" i="1"/>
  <c r="BX39" i="1"/>
  <c r="BV39" i="1"/>
  <c r="BT39" i="1"/>
  <c r="BP39" i="1"/>
  <c r="BN39" i="1"/>
  <c r="BL39" i="1"/>
  <c r="BH39" i="1"/>
  <c r="BF39" i="1"/>
  <c r="BD39" i="1"/>
  <c r="AZ39" i="1"/>
  <c r="AX39" i="1"/>
  <c r="AV39" i="1"/>
  <c r="AR39" i="1"/>
  <c r="AP39" i="1"/>
  <c r="AN39" i="1"/>
  <c r="AH39" i="1"/>
  <c r="AD39" i="1"/>
  <c r="Z39" i="1"/>
  <c r="V39" i="1"/>
  <c r="T39" i="1"/>
  <c r="R39" i="1"/>
  <c r="E39" i="1"/>
  <c r="DF39" i="1" s="1"/>
  <c r="DM38" i="1"/>
  <c r="DL38" i="1"/>
  <c r="DH38" i="1"/>
  <c r="DD38" i="1"/>
  <c r="CZ38" i="1"/>
  <c r="CV38" i="1"/>
  <c r="CR38" i="1"/>
  <c r="CN38" i="1"/>
  <c r="CJ38" i="1"/>
  <c r="CF38" i="1"/>
  <c r="CB38" i="1"/>
  <c r="BX38" i="1"/>
  <c r="BT38" i="1"/>
  <c r="BP38" i="1"/>
  <c r="BL38" i="1"/>
  <c r="BH38" i="1"/>
  <c r="BD38" i="1"/>
  <c r="AZ38" i="1"/>
  <c r="AV38" i="1"/>
  <c r="AR38" i="1"/>
  <c r="AN38" i="1"/>
  <c r="AH38" i="1"/>
  <c r="Z38" i="1"/>
  <c r="V38" i="1"/>
  <c r="R38" i="1"/>
  <c r="E38" i="1"/>
  <c r="DF38" i="1" s="1"/>
  <c r="DL37" i="1"/>
  <c r="DH37" i="1"/>
  <c r="DD37" i="1"/>
  <c r="CZ37" i="1"/>
  <c r="CV37" i="1"/>
  <c r="CR37" i="1"/>
  <c r="CN37" i="1"/>
  <c r="CJ37" i="1"/>
  <c r="CF37" i="1"/>
  <c r="CB37" i="1"/>
  <c r="BX37" i="1"/>
  <c r="BW37" i="1"/>
  <c r="BW35" i="1" s="1"/>
  <c r="BV37" i="1"/>
  <c r="BR37" i="1"/>
  <c r="BN37" i="1"/>
  <c r="BJ37" i="1"/>
  <c r="BF37" i="1"/>
  <c r="BB37" i="1"/>
  <c r="AX37" i="1"/>
  <c r="AT37" i="1"/>
  <c r="AP37" i="1"/>
  <c r="AL37" i="1"/>
  <c r="AD37" i="1"/>
  <c r="X37" i="1"/>
  <c r="T37" i="1"/>
  <c r="Q37" i="1"/>
  <c r="Q35" i="1" s="1"/>
  <c r="E37" i="1"/>
  <c r="DJ37" i="1" s="1"/>
  <c r="DM36" i="1"/>
  <c r="DL36" i="1"/>
  <c r="DJ36" i="1"/>
  <c r="DH36" i="1"/>
  <c r="DD36" i="1"/>
  <c r="DB36" i="1"/>
  <c r="CZ36" i="1"/>
  <c r="CV36" i="1"/>
  <c r="CT36" i="1"/>
  <c r="CR36" i="1"/>
  <c r="CN36" i="1"/>
  <c r="CL36" i="1"/>
  <c r="CJ36" i="1"/>
  <c r="CF36" i="1"/>
  <c r="CD36" i="1"/>
  <c r="CB36" i="1"/>
  <c r="BX36" i="1"/>
  <c r="BV36" i="1"/>
  <c r="BT36" i="1"/>
  <c r="BP36" i="1"/>
  <c r="BN36" i="1"/>
  <c r="BL36" i="1"/>
  <c r="BH36" i="1"/>
  <c r="BF36" i="1"/>
  <c r="BD36" i="1"/>
  <c r="AZ36" i="1"/>
  <c r="AX36" i="1"/>
  <c r="AV36" i="1"/>
  <c r="AR36" i="1"/>
  <c r="AP36" i="1"/>
  <c r="AN36" i="1"/>
  <c r="AH36" i="1"/>
  <c r="AD36" i="1"/>
  <c r="Z36" i="1"/>
  <c r="V36" i="1"/>
  <c r="T36" i="1"/>
  <c r="R36" i="1"/>
  <c r="E36" i="1"/>
  <c r="DF36" i="1" s="1"/>
  <c r="DK35" i="1"/>
  <c r="DI35" i="1"/>
  <c r="DG35" i="1"/>
  <c r="DE35" i="1"/>
  <c r="DC35" i="1"/>
  <c r="DA35" i="1"/>
  <c r="CY35" i="1"/>
  <c r="CW35" i="1"/>
  <c r="CU35" i="1"/>
  <c r="CS35" i="1"/>
  <c r="CQ35" i="1"/>
  <c r="CO35" i="1"/>
  <c r="CM35" i="1"/>
  <c r="CK35" i="1"/>
  <c r="CI35" i="1"/>
  <c r="CG35" i="1"/>
  <c r="CE35" i="1"/>
  <c r="CC35" i="1"/>
  <c r="CA35" i="1"/>
  <c r="BY35" i="1"/>
  <c r="BU35" i="1"/>
  <c r="BS35" i="1"/>
  <c r="BQ35" i="1"/>
  <c r="BO35" i="1"/>
  <c r="BM35" i="1"/>
  <c r="BK35" i="1"/>
  <c r="BI35" i="1"/>
  <c r="BG35" i="1"/>
  <c r="BE35" i="1"/>
  <c r="BC35" i="1"/>
  <c r="BA35" i="1"/>
  <c r="AY35" i="1"/>
  <c r="AW35" i="1"/>
  <c r="AU35" i="1"/>
  <c r="AS35" i="1"/>
  <c r="AQ35" i="1"/>
  <c r="AO35" i="1"/>
  <c r="AM35" i="1"/>
  <c r="AK35" i="1"/>
  <c r="AG35" i="1"/>
  <c r="AF35" i="1"/>
  <c r="AE35" i="1"/>
  <c r="AC35" i="1"/>
  <c r="Y35" i="1"/>
  <c r="W35" i="1"/>
  <c r="U35" i="1"/>
  <c r="S35" i="1"/>
  <c r="E35" i="1"/>
  <c r="DM34" i="1"/>
  <c r="DJ34" i="1"/>
  <c r="DB34" i="1"/>
  <c r="CT34" i="1"/>
  <c r="CL34" i="1"/>
  <c r="CD34" i="1"/>
  <c r="BV34" i="1"/>
  <c r="BN34" i="1"/>
  <c r="BF34" i="1"/>
  <c r="AX34" i="1"/>
  <c r="AP34" i="1"/>
  <c r="AD34" i="1"/>
  <c r="T34" i="1"/>
  <c r="E34" i="1"/>
  <c r="DF34" i="1" s="1"/>
  <c r="DM33" i="1"/>
  <c r="DM32" i="1" s="1"/>
  <c r="E33" i="1"/>
  <c r="DJ33" i="1" s="1"/>
  <c r="DJ32" i="1" s="1"/>
  <c r="DK32" i="1"/>
  <c r="DI32" i="1"/>
  <c r="DG32" i="1"/>
  <c r="DE32" i="1"/>
  <c r="DC32" i="1"/>
  <c r="DA32" i="1"/>
  <c r="CY32" i="1"/>
  <c r="CW32" i="1"/>
  <c r="CU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G32" i="1"/>
  <c r="AF32" i="1"/>
  <c r="AE32" i="1"/>
  <c r="AC32" i="1"/>
  <c r="Y32" i="1"/>
  <c r="W32" i="1"/>
  <c r="U32" i="1"/>
  <c r="S32" i="1"/>
  <c r="Q32" i="1"/>
  <c r="E32" i="1"/>
  <c r="DH31" i="1"/>
  <c r="CZ31" i="1"/>
  <c r="CR31" i="1"/>
  <c r="CJ31" i="1"/>
  <c r="CB31" i="1"/>
  <c r="BT31" i="1"/>
  <c r="BL31" i="1"/>
  <c r="BD31" i="1"/>
  <c r="AV31" i="1"/>
  <c r="AN31" i="1"/>
  <c r="Z31" i="1"/>
  <c r="R31" i="1"/>
  <c r="Q31" i="1"/>
  <c r="DM31" i="1" s="1"/>
  <c r="E31" i="1"/>
  <c r="DL31" i="1" s="1"/>
  <c r="DJ30" i="1"/>
  <c r="DH30" i="1"/>
  <c r="DF30" i="1"/>
  <c r="DB30" i="1"/>
  <c r="CZ30" i="1"/>
  <c r="CX30" i="1"/>
  <c r="CT30" i="1"/>
  <c r="CR30" i="1"/>
  <c r="CP30" i="1"/>
  <c r="CL30" i="1"/>
  <c r="CJ30" i="1"/>
  <c r="CH30" i="1"/>
  <c r="CD30" i="1"/>
  <c r="CB30" i="1"/>
  <c r="BZ30" i="1"/>
  <c r="BV30" i="1"/>
  <c r="BT30" i="1"/>
  <c r="BR30" i="1"/>
  <c r="BN30" i="1"/>
  <c r="BL30" i="1"/>
  <c r="BJ30" i="1"/>
  <c r="BF30" i="1"/>
  <c r="BD30" i="1"/>
  <c r="BB30" i="1"/>
  <c r="AX30" i="1"/>
  <c r="AV30" i="1"/>
  <c r="AT30" i="1"/>
  <c r="AP30" i="1"/>
  <c r="AN30" i="1"/>
  <c r="AL30" i="1"/>
  <c r="AD30" i="1"/>
  <c r="Z30" i="1"/>
  <c r="X30" i="1"/>
  <c r="T30" i="1"/>
  <c r="Q30" i="1"/>
  <c r="R30" i="1" s="1"/>
  <c r="E30" i="1"/>
  <c r="DL30" i="1" s="1"/>
  <c r="DM29" i="1"/>
  <c r="CU29" i="1"/>
  <c r="E29" i="1"/>
  <c r="DH29" i="1" s="1"/>
  <c r="DJ28" i="1"/>
  <c r="DF28" i="1"/>
  <c r="DB28" i="1"/>
  <c r="CX28" i="1"/>
  <c r="CT28" i="1"/>
  <c r="CP28" i="1"/>
  <c r="CL28" i="1"/>
  <c r="CH28" i="1"/>
  <c r="CD28" i="1"/>
  <c r="BZ28" i="1"/>
  <c r="BW28" i="1"/>
  <c r="BX28" i="1" s="1"/>
  <c r="BT28" i="1"/>
  <c r="BP28" i="1"/>
  <c r="BL28" i="1"/>
  <c r="BH28" i="1"/>
  <c r="BD28" i="1"/>
  <c r="AZ28" i="1"/>
  <c r="AV28" i="1"/>
  <c r="AR28" i="1"/>
  <c r="AN28" i="1"/>
  <c r="AH28" i="1"/>
  <c r="Z28" i="1"/>
  <c r="V28" i="1"/>
  <c r="R28" i="1"/>
  <c r="E28" i="1"/>
  <c r="DL28" i="1" s="1"/>
  <c r="DM27" i="1"/>
  <c r="DL27" i="1"/>
  <c r="DJ27" i="1"/>
  <c r="DH27" i="1"/>
  <c r="DD27" i="1"/>
  <c r="DB27" i="1"/>
  <c r="CZ27" i="1"/>
  <c r="CV27" i="1"/>
  <c r="CT27" i="1"/>
  <c r="CR27" i="1"/>
  <c r="CN27" i="1"/>
  <c r="CL27" i="1"/>
  <c r="CJ27" i="1"/>
  <c r="CF27" i="1"/>
  <c r="CD27" i="1"/>
  <c r="CB27" i="1"/>
  <c r="BX27" i="1"/>
  <c r="BV27" i="1"/>
  <c r="BT27" i="1"/>
  <c r="BP27" i="1"/>
  <c r="BN27" i="1"/>
  <c r="BL27" i="1"/>
  <c r="BH27" i="1"/>
  <c r="BF27" i="1"/>
  <c r="BD27" i="1"/>
  <c r="AZ27" i="1"/>
  <c r="AX27" i="1"/>
  <c r="AV27" i="1"/>
  <c r="AR27" i="1"/>
  <c r="AP27" i="1"/>
  <c r="AN27" i="1"/>
  <c r="AH27" i="1"/>
  <c r="AD27" i="1"/>
  <c r="Z27" i="1"/>
  <c r="V27" i="1"/>
  <c r="T27" i="1"/>
  <c r="R27" i="1"/>
  <c r="E27" i="1"/>
  <c r="DF27" i="1" s="1"/>
  <c r="DM26" i="1"/>
  <c r="DL26" i="1"/>
  <c r="DH26" i="1"/>
  <c r="DD26" i="1"/>
  <c r="CZ26" i="1"/>
  <c r="CV26" i="1"/>
  <c r="CR26" i="1"/>
  <c r="CN26" i="1"/>
  <c r="CJ26" i="1"/>
  <c r="CF26" i="1"/>
  <c r="CB26" i="1"/>
  <c r="BX26" i="1"/>
  <c r="BT26" i="1"/>
  <c r="BP26" i="1"/>
  <c r="BL26" i="1"/>
  <c r="BH26" i="1"/>
  <c r="BD26" i="1"/>
  <c r="AZ26" i="1"/>
  <c r="AV26" i="1"/>
  <c r="AR26" i="1"/>
  <c r="AN26" i="1"/>
  <c r="AH26" i="1"/>
  <c r="Z26" i="1"/>
  <c r="V26" i="1"/>
  <c r="R26" i="1"/>
  <c r="E26" i="1"/>
  <c r="DF26" i="1" s="1"/>
  <c r="DM25" i="1"/>
  <c r="DL25" i="1"/>
  <c r="DJ25" i="1"/>
  <c r="DH25" i="1"/>
  <c r="DD25" i="1"/>
  <c r="DB25" i="1"/>
  <c r="CZ25" i="1"/>
  <c r="CV25" i="1"/>
  <c r="CT25" i="1"/>
  <c r="CR25" i="1"/>
  <c r="CN25" i="1"/>
  <c r="CL25" i="1"/>
  <c r="CJ25" i="1"/>
  <c r="CF25" i="1"/>
  <c r="CD25" i="1"/>
  <c r="CB25" i="1"/>
  <c r="BX25" i="1"/>
  <c r="BV25" i="1"/>
  <c r="BT25" i="1"/>
  <c r="BP25" i="1"/>
  <c r="BN25" i="1"/>
  <c r="BL25" i="1"/>
  <c r="BH25" i="1"/>
  <c r="BF25" i="1"/>
  <c r="BD25" i="1"/>
  <c r="AZ25" i="1"/>
  <c r="AX25" i="1"/>
  <c r="AV25" i="1"/>
  <c r="AR25" i="1"/>
  <c r="AP25" i="1"/>
  <c r="AN25" i="1"/>
  <c r="AH25" i="1"/>
  <c r="AD25" i="1"/>
  <c r="Z25" i="1"/>
  <c r="V25" i="1"/>
  <c r="T25" i="1"/>
  <c r="R25" i="1"/>
  <c r="E25" i="1"/>
  <c r="DF25" i="1" s="1"/>
  <c r="DM24" i="1"/>
  <c r="DL24" i="1"/>
  <c r="DH24" i="1"/>
  <c r="DD24" i="1"/>
  <c r="CZ24" i="1"/>
  <c r="CV24" i="1"/>
  <c r="CR24" i="1"/>
  <c r="CN24" i="1"/>
  <c r="CJ24" i="1"/>
  <c r="CF24" i="1"/>
  <c r="CB24" i="1"/>
  <c r="BX24" i="1"/>
  <c r="BT24" i="1"/>
  <c r="BP24" i="1"/>
  <c r="BL24" i="1"/>
  <c r="BH24" i="1"/>
  <c r="BD24" i="1"/>
  <c r="AZ24" i="1"/>
  <c r="AV24" i="1"/>
  <c r="AR24" i="1"/>
  <c r="AN24" i="1"/>
  <c r="AH24" i="1"/>
  <c r="Z24" i="1"/>
  <c r="V24" i="1"/>
  <c r="R24" i="1"/>
  <c r="E24" i="1"/>
  <c r="DF24" i="1" s="1"/>
  <c r="DM23" i="1"/>
  <c r="DL23" i="1"/>
  <c r="DJ23" i="1"/>
  <c r="DH23" i="1"/>
  <c r="DD23" i="1"/>
  <c r="DB23" i="1"/>
  <c r="CZ23" i="1"/>
  <c r="CV23" i="1"/>
  <c r="CT23" i="1"/>
  <c r="CR23" i="1"/>
  <c r="CN23" i="1"/>
  <c r="CL23" i="1"/>
  <c r="CJ23" i="1"/>
  <c r="CF23" i="1"/>
  <c r="CD23" i="1"/>
  <c r="CB23" i="1"/>
  <c r="BX23" i="1"/>
  <c r="BV23" i="1"/>
  <c r="BT23" i="1"/>
  <c r="BP23" i="1"/>
  <c r="BN23" i="1"/>
  <c r="BL23" i="1"/>
  <c r="BH23" i="1"/>
  <c r="BF23" i="1"/>
  <c r="BD23" i="1"/>
  <c r="AZ23" i="1"/>
  <c r="AX23" i="1"/>
  <c r="AV23" i="1"/>
  <c r="AR23" i="1"/>
  <c r="AP23" i="1"/>
  <c r="AN23" i="1"/>
  <c r="AH23" i="1"/>
  <c r="AD23" i="1"/>
  <c r="Z23" i="1"/>
  <c r="V23" i="1"/>
  <c r="T23" i="1"/>
  <c r="R23" i="1"/>
  <c r="E23" i="1"/>
  <c r="DF23" i="1" s="1"/>
  <c r="DM22" i="1"/>
  <c r="DL22" i="1"/>
  <c r="DD22" i="1"/>
  <c r="CV22" i="1"/>
  <c r="CN22" i="1"/>
  <c r="CF22" i="1"/>
  <c r="BX22" i="1"/>
  <c r="BP22" i="1"/>
  <c r="BH22" i="1"/>
  <c r="AZ22" i="1"/>
  <c r="AR22" i="1"/>
  <c r="AH22" i="1"/>
  <c r="T22" i="1"/>
  <c r="E22" i="1"/>
  <c r="AN22" i="1" s="1"/>
  <c r="DM21" i="1"/>
  <c r="DJ21" i="1"/>
  <c r="DF21" i="1"/>
  <c r="DB21" i="1"/>
  <c r="CX21" i="1"/>
  <c r="CT21" i="1"/>
  <c r="CP21" i="1"/>
  <c r="CL21" i="1"/>
  <c r="CH21" i="1"/>
  <c r="CD21" i="1"/>
  <c r="BZ21" i="1"/>
  <c r="BV21" i="1"/>
  <c r="BR21" i="1"/>
  <c r="BN21" i="1"/>
  <c r="BJ21" i="1"/>
  <c r="BF21" i="1"/>
  <c r="BB21" i="1"/>
  <c r="AX21" i="1"/>
  <c r="AT21" i="1"/>
  <c r="AP21" i="1"/>
  <c r="AL21" i="1"/>
  <c r="AD21" i="1"/>
  <c r="V21" i="1"/>
  <c r="R21" i="1"/>
  <c r="E21" i="1"/>
  <c r="DH21" i="1" s="1"/>
  <c r="BS20" i="1"/>
  <c r="AG20" i="1"/>
  <c r="AH20" i="1" s="1"/>
  <c r="Q20" i="1"/>
  <c r="DM20" i="1" s="1"/>
  <c r="E20" i="1"/>
  <c r="DL20" i="1" s="1"/>
  <c r="DJ19" i="1"/>
  <c r="DF19" i="1"/>
  <c r="DB19" i="1"/>
  <c r="CX19" i="1"/>
  <c r="CU19" i="1"/>
  <c r="DM19" i="1" s="1"/>
  <c r="CR19" i="1"/>
  <c r="CN19" i="1"/>
  <c r="CJ19" i="1"/>
  <c r="CF19" i="1"/>
  <c r="CB19" i="1"/>
  <c r="BX19" i="1"/>
  <c r="BT19" i="1"/>
  <c r="BP19" i="1"/>
  <c r="BL19" i="1"/>
  <c r="BH19" i="1"/>
  <c r="BD19" i="1"/>
  <c r="AZ19" i="1"/>
  <c r="AV19" i="1"/>
  <c r="AR19" i="1"/>
  <c r="AN19" i="1"/>
  <c r="AH19" i="1"/>
  <c r="Z19" i="1"/>
  <c r="V19" i="1"/>
  <c r="R19" i="1"/>
  <c r="E19" i="1"/>
  <c r="DL19" i="1" s="1"/>
  <c r="DK18" i="1"/>
  <c r="DI18" i="1"/>
  <c r="DG18" i="1"/>
  <c r="DE18" i="1"/>
  <c r="DC18" i="1"/>
  <c r="DA18" i="1"/>
  <c r="CY18" i="1"/>
  <c r="CW18" i="1"/>
  <c r="CS18" i="1"/>
  <c r="CQ18" i="1"/>
  <c r="CO18" i="1"/>
  <c r="CM18" i="1"/>
  <c r="CK18" i="1"/>
  <c r="CI18" i="1"/>
  <c r="CG18" i="1"/>
  <c r="CE18" i="1"/>
  <c r="CC18" i="1"/>
  <c r="CA18" i="1"/>
  <c r="BY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F18" i="1"/>
  <c r="AE18" i="1"/>
  <c r="AC18" i="1"/>
  <c r="Y18" i="1"/>
  <c r="W18" i="1"/>
  <c r="U18" i="1"/>
  <c r="S18" i="1"/>
  <c r="E18" i="1"/>
  <c r="DM17" i="1"/>
  <c r="DM16" i="1" s="1"/>
  <c r="E17" i="1"/>
  <c r="CP17" i="1" s="1"/>
  <c r="CP16" i="1" s="1"/>
  <c r="DK16" i="1"/>
  <c r="DK441" i="1" s="1"/>
  <c r="DI16" i="1"/>
  <c r="DI441" i="1" s="1"/>
  <c r="DG16" i="1"/>
  <c r="DG441" i="1" s="1"/>
  <c r="DE16" i="1"/>
  <c r="DE441" i="1" s="1"/>
  <c r="DC16" i="1"/>
  <c r="DC441" i="1" s="1"/>
  <c r="DA16" i="1"/>
  <c r="DA441" i="1" s="1"/>
  <c r="CY16" i="1"/>
  <c r="CY441" i="1" s="1"/>
  <c r="CW16" i="1"/>
  <c r="CW441" i="1" s="1"/>
  <c r="CU16" i="1"/>
  <c r="CS16" i="1"/>
  <c r="CS441" i="1" s="1"/>
  <c r="CQ16" i="1"/>
  <c r="CQ441" i="1" s="1"/>
  <c r="CO16" i="1"/>
  <c r="CM16" i="1"/>
  <c r="CM441" i="1" s="1"/>
  <c r="CK16" i="1"/>
  <c r="CK441" i="1" s="1"/>
  <c r="CI16" i="1"/>
  <c r="CI441" i="1" s="1"/>
  <c r="CG16" i="1"/>
  <c r="CG441" i="1" s="1"/>
  <c r="CE16" i="1"/>
  <c r="CE441" i="1" s="1"/>
  <c r="CC16" i="1"/>
  <c r="CC441" i="1" s="1"/>
  <c r="CA16" i="1"/>
  <c r="CA441" i="1" s="1"/>
  <c r="BY16" i="1"/>
  <c r="BY441" i="1" s="1"/>
  <c r="BW16" i="1"/>
  <c r="BU16" i="1"/>
  <c r="BU441" i="1" s="1"/>
  <c r="BS16" i="1"/>
  <c r="BS441" i="1" s="1"/>
  <c r="BQ16" i="1"/>
  <c r="BQ441" i="1" s="1"/>
  <c r="BO16" i="1"/>
  <c r="BO441" i="1" s="1"/>
  <c r="BM16" i="1"/>
  <c r="BM441" i="1" s="1"/>
  <c r="BK16" i="1"/>
  <c r="BK441" i="1" s="1"/>
  <c r="BI16" i="1"/>
  <c r="BI441" i="1" s="1"/>
  <c r="BG16" i="1"/>
  <c r="BG441" i="1" s="1"/>
  <c r="BE16" i="1"/>
  <c r="BE441" i="1" s="1"/>
  <c r="BC16" i="1"/>
  <c r="BC441" i="1" s="1"/>
  <c r="BC2" i="1" s="1"/>
  <c r="BA16" i="1"/>
  <c r="BA441" i="1" s="1"/>
  <c r="AY16" i="1"/>
  <c r="AY441" i="1" s="1"/>
  <c r="AW16" i="1"/>
  <c r="AW441" i="1" s="1"/>
  <c r="AU16" i="1"/>
  <c r="AS16" i="1"/>
  <c r="AS441" i="1" s="1"/>
  <c r="AQ16" i="1"/>
  <c r="AQ441" i="1" s="1"/>
  <c r="AO16" i="1"/>
  <c r="AO441" i="1" s="1"/>
  <c r="AK16" i="1"/>
  <c r="AG16" i="1"/>
  <c r="AF16" i="1"/>
  <c r="AE16" i="1"/>
  <c r="AC16" i="1"/>
  <c r="Y16" i="1"/>
  <c r="W16" i="1"/>
  <c r="U16" i="1"/>
  <c r="S16" i="1"/>
  <c r="Q16" i="1"/>
  <c r="E16" i="1"/>
  <c r="R2" i="1"/>
  <c r="DM49" i="1" l="1"/>
  <c r="DF55" i="1"/>
  <c r="AL17" i="1"/>
  <c r="AL16" i="1" s="1"/>
  <c r="BJ17" i="1"/>
  <c r="BJ16" i="1" s="1"/>
  <c r="CH17" i="1"/>
  <c r="CH16" i="1" s="1"/>
  <c r="CX17" i="1"/>
  <c r="CX16" i="1" s="1"/>
  <c r="AP20" i="1"/>
  <c r="BN20" i="1"/>
  <c r="CJ20" i="1"/>
  <c r="T17" i="1"/>
  <c r="T16" i="1" s="1"/>
  <c r="AD17" i="1"/>
  <c r="AD16" i="1" s="1"/>
  <c r="AP17" i="1"/>
  <c r="AP16" i="1" s="1"/>
  <c r="AX17" i="1"/>
  <c r="AX16" i="1" s="1"/>
  <c r="BF17" i="1"/>
  <c r="BF16" i="1" s="1"/>
  <c r="BN17" i="1"/>
  <c r="BN16" i="1" s="1"/>
  <c r="BV17" i="1"/>
  <c r="BV16" i="1" s="1"/>
  <c r="CD17" i="1"/>
  <c r="CD16" i="1" s="1"/>
  <c r="CL17" i="1"/>
  <c r="CL16" i="1" s="1"/>
  <c r="CT17" i="1"/>
  <c r="CT16" i="1" s="1"/>
  <c r="DB17" i="1"/>
  <c r="DB16" i="1" s="1"/>
  <c r="DJ17" i="1"/>
  <c r="DJ16" i="1" s="1"/>
  <c r="R20" i="1"/>
  <c r="AL20" i="1"/>
  <c r="BB20" i="1"/>
  <c r="BX20" i="1"/>
  <c r="BX18" i="1" s="1"/>
  <c r="X22" i="1"/>
  <c r="AV22" i="1"/>
  <c r="BD22" i="1"/>
  <c r="BL22" i="1"/>
  <c r="BT22" i="1"/>
  <c r="CB22" i="1"/>
  <c r="CJ22" i="1"/>
  <c r="CR22" i="1"/>
  <c r="CZ22" i="1"/>
  <c r="DH22" i="1"/>
  <c r="DM28" i="1"/>
  <c r="DM18" i="1" s="1"/>
  <c r="T29" i="1"/>
  <c r="AP29" i="1"/>
  <c r="BF29" i="1"/>
  <c r="BV29" i="1"/>
  <c r="AH31" i="1"/>
  <c r="AR31" i="1"/>
  <c r="BH31" i="1"/>
  <c r="BX31" i="1"/>
  <c r="CF31" i="1"/>
  <c r="CV31" i="1"/>
  <c r="DD31" i="1"/>
  <c r="T33" i="1"/>
  <c r="T32" i="1" s="1"/>
  <c r="AP33" i="1"/>
  <c r="AP32" i="1" s="1"/>
  <c r="BV33" i="1"/>
  <c r="BV32" i="1" s="1"/>
  <c r="Y441" i="1"/>
  <c r="AE441" i="1"/>
  <c r="V17" i="1"/>
  <c r="V16" i="1" s="1"/>
  <c r="AH17" i="1"/>
  <c r="AH16" i="1" s="1"/>
  <c r="AR17" i="1"/>
  <c r="AR16" i="1" s="1"/>
  <c r="AZ17" i="1"/>
  <c r="AZ16" i="1" s="1"/>
  <c r="BH17" i="1"/>
  <c r="BH16" i="1" s="1"/>
  <c r="BP17" i="1"/>
  <c r="BP16" i="1" s="1"/>
  <c r="BX17" i="1"/>
  <c r="BX16" i="1" s="1"/>
  <c r="CF17" i="1"/>
  <c r="CF16" i="1" s="1"/>
  <c r="CN17" i="1"/>
  <c r="CN16" i="1" s="1"/>
  <c r="CV17" i="1"/>
  <c r="CV16" i="1" s="1"/>
  <c r="DD17" i="1"/>
  <c r="DD16" i="1" s="1"/>
  <c r="DL17" i="1"/>
  <c r="DL16" i="1" s="1"/>
  <c r="Q18" i="1"/>
  <c r="Q441" i="1" s="1"/>
  <c r="T19" i="1"/>
  <c r="AD19" i="1"/>
  <c r="AP19" i="1"/>
  <c r="AX19" i="1"/>
  <c r="BF19" i="1"/>
  <c r="BN19" i="1"/>
  <c r="BV19" i="1"/>
  <c r="CD19" i="1"/>
  <c r="CL19" i="1"/>
  <c r="CT19" i="1"/>
  <c r="CZ19" i="1"/>
  <c r="DH19" i="1"/>
  <c r="T20" i="1"/>
  <c r="AD20" i="1"/>
  <c r="AN20" i="1"/>
  <c r="AV20" i="1"/>
  <c r="BD20" i="1"/>
  <c r="BL20" i="1"/>
  <c r="BZ20" i="1"/>
  <c r="CH20" i="1"/>
  <c r="CP20" i="1"/>
  <c r="CX20" i="1"/>
  <c r="DF20" i="1"/>
  <c r="T21" i="1"/>
  <c r="DN21" i="1" s="1"/>
  <c r="AH21" i="1"/>
  <c r="AR21" i="1"/>
  <c r="AZ21" i="1"/>
  <c r="BH21" i="1"/>
  <c r="BP21" i="1"/>
  <c r="BX21" i="1"/>
  <c r="CF21" i="1"/>
  <c r="CN21" i="1"/>
  <c r="CV21" i="1"/>
  <c r="DD21" i="1"/>
  <c r="DL21" i="1"/>
  <c r="DL18" i="1" s="1"/>
  <c r="R22" i="1"/>
  <c r="AD22" i="1"/>
  <c r="AP22" i="1"/>
  <c r="AX22" i="1"/>
  <c r="BF22" i="1"/>
  <c r="BN22" i="1"/>
  <c r="BV22" i="1"/>
  <c r="CD22" i="1"/>
  <c r="CL22" i="1"/>
  <c r="CT22" i="1"/>
  <c r="DB22" i="1"/>
  <c r="DJ22" i="1"/>
  <c r="X23" i="1"/>
  <c r="DN23" i="1" s="1"/>
  <c r="AL23" i="1"/>
  <c r="AT23" i="1"/>
  <c r="BB23" i="1"/>
  <c r="BJ23" i="1"/>
  <c r="BR23" i="1"/>
  <c r="BZ23" i="1"/>
  <c r="CH23" i="1"/>
  <c r="CP23" i="1"/>
  <c r="CX23" i="1"/>
  <c r="T24" i="1"/>
  <c r="DN24" i="1" s="1"/>
  <c r="AD24" i="1"/>
  <c r="AP24" i="1"/>
  <c r="AX24" i="1"/>
  <c r="BF24" i="1"/>
  <c r="BN24" i="1"/>
  <c r="BV24" i="1"/>
  <c r="CD24" i="1"/>
  <c r="CL24" i="1"/>
  <c r="CT24" i="1"/>
  <c r="DB24" i="1"/>
  <c r="DJ24" i="1"/>
  <c r="X25" i="1"/>
  <c r="DN25" i="1" s="1"/>
  <c r="AL25" i="1"/>
  <c r="AT25" i="1"/>
  <c r="BB25" i="1"/>
  <c r="BJ25" i="1"/>
  <c r="BR25" i="1"/>
  <c r="BZ25" i="1"/>
  <c r="CH25" i="1"/>
  <c r="CP25" i="1"/>
  <c r="CX25" i="1"/>
  <c r="T26" i="1"/>
  <c r="DN26" i="1" s="1"/>
  <c r="AD26" i="1"/>
  <c r="AP26" i="1"/>
  <c r="AX26" i="1"/>
  <c r="BF26" i="1"/>
  <c r="BN26" i="1"/>
  <c r="BV26" i="1"/>
  <c r="CD26" i="1"/>
  <c r="CL26" i="1"/>
  <c r="CT26" i="1"/>
  <c r="DB26" i="1"/>
  <c r="DJ26" i="1"/>
  <c r="X27" i="1"/>
  <c r="DN27" i="1" s="1"/>
  <c r="AL27" i="1"/>
  <c r="AT27" i="1"/>
  <c r="BB27" i="1"/>
  <c r="BJ27" i="1"/>
  <c r="BR27" i="1"/>
  <c r="BZ27" i="1"/>
  <c r="CH27" i="1"/>
  <c r="CP27" i="1"/>
  <c r="CX27" i="1"/>
  <c r="T28" i="1"/>
  <c r="DN28" i="1" s="1"/>
  <c r="AD28" i="1"/>
  <c r="AP28" i="1"/>
  <c r="AX28" i="1"/>
  <c r="BF28" i="1"/>
  <c r="BN28" i="1"/>
  <c r="BV28" i="1"/>
  <c r="CB28" i="1"/>
  <c r="CJ28" i="1"/>
  <c r="CR28" i="1"/>
  <c r="CZ28" i="1"/>
  <c r="DH28" i="1"/>
  <c r="V29" i="1"/>
  <c r="AH29" i="1"/>
  <c r="AH18" i="1" s="1"/>
  <c r="AR29" i="1"/>
  <c r="AZ29" i="1"/>
  <c r="BH29" i="1"/>
  <c r="BP29" i="1"/>
  <c r="BX29" i="1"/>
  <c r="CF29" i="1"/>
  <c r="CN29" i="1"/>
  <c r="DB29" i="1"/>
  <c r="DJ29" i="1"/>
  <c r="V30" i="1"/>
  <c r="DN30" i="1" s="1"/>
  <c r="AH30" i="1"/>
  <c r="AR30" i="1"/>
  <c r="AZ30" i="1"/>
  <c r="BH30" i="1"/>
  <c r="BP30" i="1"/>
  <c r="BX30" i="1"/>
  <c r="CF30" i="1"/>
  <c r="CN30" i="1"/>
  <c r="CV30" i="1"/>
  <c r="DD30" i="1"/>
  <c r="X31" i="1"/>
  <c r="AL31" i="1"/>
  <c r="AT31" i="1"/>
  <c r="BB31" i="1"/>
  <c r="BJ31" i="1"/>
  <c r="BR31" i="1"/>
  <c r="BZ31" i="1"/>
  <c r="CH31" i="1"/>
  <c r="CP31" i="1"/>
  <c r="CX31" i="1"/>
  <c r="DF31" i="1"/>
  <c r="V33" i="1"/>
  <c r="AH33" i="1"/>
  <c r="AR33" i="1"/>
  <c r="AZ33" i="1"/>
  <c r="BH33" i="1"/>
  <c r="BP33" i="1"/>
  <c r="BX33" i="1"/>
  <c r="CF33" i="1"/>
  <c r="CN33" i="1"/>
  <c r="CV33" i="1"/>
  <c r="DD33" i="1"/>
  <c r="DL33" i="1"/>
  <c r="R34" i="1"/>
  <c r="Z34" i="1"/>
  <c r="AN34" i="1"/>
  <c r="AV34" i="1"/>
  <c r="BD34" i="1"/>
  <c r="BL34" i="1"/>
  <c r="BT34" i="1"/>
  <c r="CB34" i="1"/>
  <c r="CJ34" i="1"/>
  <c r="CR34" i="1"/>
  <c r="CZ34" i="1"/>
  <c r="DH34" i="1"/>
  <c r="X36" i="1"/>
  <c r="AL36" i="1"/>
  <c r="AT36" i="1"/>
  <c r="BB36" i="1"/>
  <c r="BJ36" i="1"/>
  <c r="BR36" i="1"/>
  <c r="BZ36" i="1"/>
  <c r="CH36" i="1"/>
  <c r="CP36" i="1"/>
  <c r="CX36" i="1"/>
  <c r="R37" i="1"/>
  <c r="Z37" i="1"/>
  <c r="Z35" i="1" s="1"/>
  <c r="AN37" i="1"/>
  <c r="AV37" i="1"/>
  <c r="AV35" i="1" s="1"/>
  <c r="BD37" i="1"/>
  <c r="BD35" i="1" s="1"/>
  <c r="BL37" i="1"/>
  <c r="BL35" i="1" s="1"/>
  <c r="BT37" i="1"/>
  <c r="BT35" i="1" s="1"/>
  <c r="BZ37" i="1"/>
  <c r="CH37" i="1"/>
  <c r="CP37" i="1"/>
  <c r="CX37" i="1"/>
  <c r="DF37" i="1"/>
  <c r="DF35" i="1" s="1"/>
  <c r="DM37" i="1"/>
  <c r="DM35" i="1" s="1"/>
  <c r="T38" i="1"/>
  <c r="DN38" i="1" s="1"/>
  <c r="AD38" i="1"/>
  <c r="AP38" i="1"/>
  <c r="AP35" i="1" s="1"/>
  <c r="AX38" i="1"/>
  <c r="AX35" i="1" s="1"/>
  <c r="BF38" i="1"/>
  <c r="BF35" i="1" s="1"/>
  <c r="BN38" i="1"/>
  <c r="BN35" i="1" s="1"/>
  <c r="BV38" i="1"/>
  <c r="BV35" i="1" s="1"/>
  <c r="CD38" i="1"/>
  <c r="CL38" i="1"/>
  <c r="CT38" i="1"/>
  <c r="DB38" i="1"/>
  <c r="DJ38" i="1"/>
  <c r="DJ35" i="1" s="1"/>
  <c r="X39" i="1"/>
  <c r="DN39" i="1" s="1"/>
  <c r="AL39" i="1"/>
  <c r="AT39" i="1"/>
  <c r="BB39" i="1"/>
  <c r="BJ39" i="1"/>
  <c r="BR39" i="1"/>
  <c r="BZ39" i="1"/>
  <c r="CH39" i="1"/>
  <c r="CP39" i="1"/>
  <c r="CX39" i="1"/>
  <c r="R40" i="1"/>
  <c r="Z40" i="1"/>
  <c r="AN40" i="1"/>
  <c r="BB40" i="1"/>
  <c r="BJ40" i="1"/>
  <c r="BR40" i="1"/>
  <c r="BZ40" i="1"/>
  <c r="CH40" i="1"/>
  <c r="CP40" i="1"/>
  <c r="CX40" i="1"/>
  <c r="DF40" i="1"/>
  <c r="T41" i="1"/>
  <c r="DN41" i="1" s="1"/>
  <c r="AD41" i="1"/>
  <c r="AP41" i="1"/>
  <c r="AX41" i="1"/>
  <c r="BF41" i="1"/>
  <c r="BN41" i="1"/>
  <c r="BV41" i="1"/>
  <c r="CB41" i="1"/>
  <c r="CB35" i="1" s="1"/>
  <c r="CJ41" i="1"/>
  <c r="CJ35" i="1" s="1"/>
  <c r="CR41" i="1"/>
  <c r="CR35" i="1" s="1"/>
  <c r="CZ41" i="1"/>
  <c r="CZ35" i="1" s="1"/>
  <c r="DH41" i="1"/>
  <c r="DH35" i="1" s="1"/>
  <c r="BW42" i="1"/>
  <c r="X43" i="1"/>
  <c r="AL43" i="1"/>
  <c r="AT43" i="1"/>
  <c r="BB43" i="1"/>
  <c r="BJ43" i="1"/>
  <c r="BR43" i="1"/>
  <c r="BZ43" i="1"/>
  <c r="CH43" i="1"/>
  <c r="CP43" i="1"/>
  <c r="CX43" i="1"/>
  <c r="T44" i="1"/>
  <c r="DN44" i="1" s="1"/>
  <c r="AD44" i="1"/>
  <c r="AP44" i="1"/>
  <c r="AX44" i="1"/>
  <c r="BF44" i="1"/>
  <c r="BN44" i="1"/>
  <c r="BV44" i="1"/>
  <c r="CD44" i="1"/>
  <c r="CL44" i="1"/>
  <c r="CT44" i="1"/>
  <c r="DB44" i="1"/>
  <c r="DJ44" i="1"/>
  <c r="DJ42" i="1" s="1"/>
  <c r="X45" i="1"/>
  <c r="DN45" i="1" s="1"/>
  <c r="AL45" i="1"/>
  <c r="AT45" i="1"/>
  <c r="BB45" i="1"/>
  <c r="BJ45" i="1"/>
  <c r="BR45" i="1"/>
  <c r="CF45" i="1"/>
  <c r="CN45" i="1"/>
  <c r="CV45" i="1"/>
  <c r="DD45" i="1"/>
  <c r="R46" i="1"/>
  <c r="Z46" i="1"/>
  <c r="Z42" i="1" s="1"/>
  <c r="AN46" i="1"/>
  <c r="AV46" i="1"/>
  <c r="BD46" i="1"/>
  <c r="BL46" i="1"/>
  <c r="BT46" i="1"/>
  <c r="CB46" i="1"/>
  <c r="CJ46" i="1"/>
  <c r="CR46" i="1"/>
  <c r="CZ46" i="1"/>
  <c r="DH46" i="1"/>
  <c r="V47" i="1"/>
  <c r="AH47" i="1"/>
  <c r="AR47" i="1"/>
  <c r="AZ47" i="1"/>
  <c r="BH47" i="1"/>
  <c r="BP47" i="1"/>
  <c r="BX47" i="1"/>
  <c r="CF47" i="1"/>
  <c r="CN47" i="1"/>
  <c r="CV47" i="1"/>
  <c r="DD47" i="1"/>
  <c r="DL47" i="1"/>
  <c r="R48" i="1"/>
  <c r="Z48" i="1"/>
  <c r="AN48" i="1"/>
  <c r="AV48" i="1"/>
  <c r="BD48" i="1"/>
  <c r="BL48" i="1"/>
  <c r="BT48" i="1"/>
  <c r="CB48" i="1"/>
  <c r="CJ48" i="1"/>
  <c r="CR48" i="1"/>
  <c r="CZ48" i="1"/>
  <c r="DH48" i="1"/>
  <c r="AC49" i="1"/>
  <c r="X50" i="1"/>
  <c r="AL50" i="1"/>
  <c r="AT50" i="1"/>
  <c r="BB50" i="1"/>
  <c r="BJ50" i="1"/>
  <c r="BR50" i="1"/>
  <c r="BZ50" i="1"/>
  <c r="CH50" i="1"/>
  <c r="CP50" i="1"/>
  <c r="CX50" i="1"/>
  <c r="T51" i="1"/>
  <c r="AD51" i="1"/>
  <c r="AP51" i="1"/>
  <c r="AX51" i="1"/>
  <c r="BF51" i="1"/>
  <c r="BN51" i="1"/>
  <c r="BV51" i="1"/>
  <c r="CB51" i="1"/>
  <c r="CJ51" i="1"/>
  <c r="CR51" i="1"/>
  <c r="CZ51" i="1"/>
  <c r="DH51" i="1"/>
  <c r="DH49" i="1" s="1"/>
  <c r="V52" i="1"/>
  <c r="V49" i="1" s="1"/>
  <c r="AD52" i="1"/>
  <c r="AP52" i="1"/>
  <c r="AX52" i="1"/>
  <c r="BF52" i="1"/>
  <c r="BN52" i="1"/>
  <c r="BV52" i="1"/>
  <c r="CD52" i="1"/>
  <c r="CD49" i="1" s="1"/>
  <c r="CL52" i="1"/>
  <c r="CL49" i="1" s="1"/>
  <c r="CT52" i="1"/>
  <c r="CT49" i="1" s="1"/>
  <c r="DB52" i="1"/>
  <c r="DB49" i="1" s="1"/>
  <c r="DJ52" i="1"/>
  <c r="DJ49" i="1" s="1"/>
  <c r="R54" i="1"/>
  <c r="Z54" i="1"/>
  <c r="Z53" i="1" s="1"/>
  <c r="AN54" i="1"/>
  <c r="AN53" i="1" s="1"/>
  <c r="AV54" i="1"/>
  <c r="AV53" i="1" s="1"/>
  <c r="BD54" i="1"/>
  <c r="BD53" i="1" s="1"/>
  <c r="BL54" i="1"/>
  <c r="BL53" i="1" s="1"/>
  <c r="BT54" i="1"/>
  <c r="BT53" i="1" s="1"/>
  <c r="CB54" i="1"/>
  <c r="CB53" i="1" s="1"/>
  <c r="CJ54" i="1"/>
  <c r="CJ53" i="1" s="1"/>
  <c r="CR54" i="1"/>
  <c r="CR53" i="1" s="1"/>
  <c r="CZ54" i="1"/>
  <c r="CZ53" i="1" s="1"/>
  <c r="DH54" i="1"/>
  <c r="DH53" i="1" s="1"/>
  <c r="X56" i="1"/>
  <c r="AL56" i="1"/>
  <c r="AT56" i="1"/>
  <c r="BB56" i="1"/>
  <c r="BJ56" i="1"/>
  <c r="BR56" i="1"/>
  <c r="BZ56" i="1"/>
  <c r="CH56" i="1"/>
  <c r="CP56" i="1"/>
  <c r="CX56" i="1"/>
  <c r="T57" i="1"/>
  <c r="T55" i="1" s="1"/>
  <c r="AD57" i="1"/>
  <c r="AD55" i="1" s="1"/>
  <c r="AP57" i="1"/>
  <c r="AP55" i="1" s="1"/>
  <c r="AX57" i="1"/>
  <c r="AX55" i="1" s="1"/>
  <c r="BF57" i="1"/>
  <c r="BF55" i="1" s="1"/>
  <c r="BN57" i="1"/>
  <c r="BN55" i="1" s="1"/>
  <c r="BV57" i="1"/>
  <c r="BV55" i="1" s="1"/>
  <c r="CD57" i="1"/>
  <c r="CD55" i="1" s="1"/>
  <c r="CL57" i="1"/>
  <c r="CL55" i="1" s="1"/>
  <c r="CT57" i="1"/>
  <c r="CT55" i="1" s="1"/>
  <c r="DB57" i="1"/>
  <c r="DB55" i="1" s="1"/>
  <c r="DJ57" i="1"/>
  <c r="DJ55" i="1" s="1"/>
  <c r="X58" i="1"/>
  <c r="DN58" i="1" s="1"/>
  <c r="AL58" i="1"/>
  <c r="AT58" i="1"/>
  <c r="BB58" i="1"/>
  <c r="BJ58" i="1"/>
  <c r="BR58" i="1"/>
  <c r="BZ58" i="1"/>
  <c r="CH58" i="1"/>
  <c r="CP58" i="1"/>
  <c r="CX58" i="1"/>
  <c r="V60" i="1"/>
  <c r="AH60" i="1"/>
  <c r="AR60" i="1"/>
  <c r="AZ60" i="1"/>
  <c r="BH60" i="1"/>
  <c r="BP60" i="1"/>
  <c r="BX60" i="1"/>
  <c r="CH60" i="1"/>
  <c r="CR60" i="1"/>
  <c r="X62" i="1"/>
  <c r="AN62" i="1"/>
  <c r="AZ62" i="1"/>
  <c r="BJ62" i="1"/>
  <c r="BT62" i="1"/>
  <c r="CF62" i="1"/>
  <c r="CP62" i="1"/>
  <c r="CZ62" i="1"/>
  <c r="V64" i="1"/>
  <c r="AL64" i="1"/>
  <c r="AV64" i="1"/>
  <c r="BH64" i="1"/>
  <c r="BR64" i="1"/>
  <c r="CB64" i="1"/>
  <c r="CN64" i="1"/>
  <c r="CX64" i="1"/>
  <c r="R66" i="1"/>
  <c r="AH66" i="1"/>
  <c r="AT66" i="1"/>
  <c r="BD66" i="1"/>
  <c r="BP66" i="1"/>
  <c r="BZ66" i="1"/>
  <c r="CJ66" i="1"/>
  <c r="CV66" i="1"/>
  <c r="DF66" i="1"/>
  <c r="DJ68" i="1"/>
  <c r="DB68" i="1"/>
  <c r="CT68" i="1"/>
  <c r="CL68" i="1"/>
  <c r="CD68" i="1"/>
  <c r="BV68" i="1"/>
  <c r="BN68" i="1"/>
  <c r="BF68" i="1"/>
  <c r="AX68" i="1"/>
  <c r="AP68" i="1"/>
  <c r="AD68" i="1"/>
  <c r="T68" i="1"/>
  <c r="DN68" i="1" s="1"/>
  <c r="Z68" i="1"/>
  <c r="AR68" i="1"/>
  <c r="BB68" i="1"/>
  <c r="BL68" i="1"/>
  <c r="BX68" i="1"/>
  <c r="CH68" i="1"/>
  <c r="CR68" i="1"/>
  <c r="DD68" i="1"/>
  <c r="DL71" i="1"/>
  <c r="DD71" i="1"/>
  <c r="CV71" i="1"/>
  <c r="CN71" i="1"/>
  <c r="CF71" i="1"/>
  <c r="BX71" i="1"/>
  <c r="BP71" i="1"/>
  <c r="BH71" i="1"/>
  <c r="AZ71" i="1"/>
  <c r="AR71" i="1"/>
  <c r="AH71" i="1"/>
  <c r="V71" i="1"/>
  <c r="Z71" i="1"/>
  <c r="AP71" i="1"/>
  <c r="BB71" i="1"/>
  <c r="BL71" i="1"/>
  <c r="BV71" i="1"/>
  <c r="CH71" i="1"/>
  <c r="CR71" i="1"/>
  <c r="DB71" i="1"/>
  <c r="V72" i="1"/>
  <c r="AL72" i="1"/>
  <c r="AX72" i="1"/>
  <c r="BH72" i="1"/>
  <c r="BR72" i="1"/>
  <c r="CD72" i="1"/>
  <c r="CN72" i="1"/>
  <c r="CX72" i="1"/>
  <c r="R73" i="1"/>
  <c r="AD73" i="1"/>
  <c r="AT73" i="1"/>
  <c r="BD73" i="1"/>
  <c r="BN73" i="1"/>
  <c r="BZ73" i="1"/>
  <c r="CJ73" i="1"/>
  <c r="CT73" i="1"/>
  <c r="DF73" i="1"/>
  <c r="X74" i="1"/>
  <c r="AP74" i="1"/>
  <c r="AZ74" i="1"/>
  <c r="BJ74" i="1"/>
  <c r="BV74" i="1"/>
  <c r="CF74" i="1"/>
  <c r="CP74" i="1"/>
  <c r="DB74" i="1"/>
  <c r="X75" i="1"/>
  <c r="AT75" i="1"/>
  <c r="BJ75" i="1"/>
  <c r="BZ75" i="1"/>
  <c r="CP75" i="1"/>
  <c r="X77" i="1"/>
  <c r="AT77" i="1"/>
  <c r="BJ77" i="1"/>
  <c r="BZ77" i="1"/>
  <c r="CP77" i="1"/>
  <c r="AH79" i="1"/>
  <c r="AZ79" i="1"/>
  <c r="BP79" i="1"/>
  <c r="CF79" i="1"/>
  <c r="CV79" i="1"/>
  <c r="R82" i="1"/>
  <c r="AN82" i="1"/>
  <c r="BD82" i="1"/>
  <c r="BT82" i="1"/>
  <c r="CJ82" i="1"/>
  <c r="CZ82" i="1"/>
  <c r="DJ84" i="1"/>
  <c r="DB84" i="1"/>
  <c r="CT84" i="1"/>
  <c r="CL84" i="1"/>
  <c r="CD84" i="1"/>
  <c r="BV84" i="1"/>
  <c r="BN84" i="1"/>
  <c r="BF84" i="1"/>
  <c r="AX84" i="1"/>
  <c r="AP84" i="1"/>
  <c r="AD84" i="1"/>
  <c r="T84" i="1"/>
  <c r="DH84" i="1"/>
  <c r="CZ84" i="1"/>
  <c r="CR84" i="1"/>
  <c r="CJ84" i="1"/>
  <c r="CB84" i="1"/>
  <c r="BT84" i="1"/>
  <c r="BL84" i="1"/>
  <c r="BD84" i="1"/>
  <c r="AV84" i="1"/>
  <c r="AN84" i="1"/>
  <c r="Z84" i="1"/>
  <c r="R84" i="1"/>
  <c r="AL84" i="1"/>
  <c r="BB84" i="1"/>
  <c r="BR84" i="1"/>
  <c r="CH84" i="1"/>
  <c r="CX84" i="1"/>
  <c r="X29" i="1"/>
  <c r="AT29" i="1"/>
  <c r="BJ29" i="1"/>
  <c r="CH29" i="1"/>
  <c r="CV29" i="1"/>
  <c r="DD29" i="1"/>
  <c r="DM30" i="1"/>
  <c r="X33" i="1"/>
  <c r="AL33" i="1"/>
  <c r="AT33" i="1"/>
  <c r="BB33" i="1"/>
  <c r="BJ33" i="1"/>
  <c r="BR33" i="1"/>
  <c r="BZ33" i="1"/>
  <c r="CH33" i="1"/>
  <c r="CP33" i="1"/>
  <c r="CX33" i="1"/>
  <c r="DF33" i="1"/>
  <c r="DF32" i="1" s="1"/>
  <c r="DN43" i="1"/>
  <c r="X47" i="1"/>
  <c r="AL47" i="1"/>
  <c r="AT47" i="1"/>
  <c r="BB47" i="1"/>
  <c r="BJ47" i="1"/>
  <c r="BR47" i="1"/>
  <c r="BZ47" i="1"/>
  <c r="CH47" i="1"/>
  <c r="CP47" i="1"/>
  <c r="CX47" i="1"/>
  <c r="DF47" i="1"/>
  <c r="DF42" i="1" s="1"/>
  <c r="DN50" i="1"/>
  <c r="X52" i="1"/>
  <c r="AH52" i="1"/>
  <c r="AH49" i="1" s="1"/>
  <c r="AR52" i="1"/>
  <c r="AR49" i="1" s="1"/>
  <c r="AZ52" i="1"/>
  <c r="AZ49" i="1" s="1"/>
  <c r="BH52" i="1"/>
  <c r="BH49" i="1" s="1"/>
  <c r="BP52" i="1"/>
  <c r="BP49" i="1" s="1"/>
  <c r="BX52" i="1"/>
  <c r="BX49" i="1" s="1"/>
  <c r="CF52" i="1"/>
  <c r="CN52" i="1"/>
  <c r="CV52" i="1"/>
  <c r="DD52" i="1"/>
  <c r="DL52" i="1"/>
  <c r="DL49" i="1" s="1"/>
  <c r="DN56" i="1"/>
  <c r="DJ60" i="1"/>
  <c r="DB60" i="1"/>
  <c r="CT60" i="1"/>
  <c r="CL60" i="1"/>
  <c r="CD60" i="1"/>
  <c r="X60" i="1"/>
  <c r="AL60" i="1"/>
  <c r="AT60" i="1"/>
  <c r="BB60" i="1"/>
  <c r="BJ60" i="1"/>
  <c r="BR60" i="1"/>
  <c r="BZ60" i="1"/>
  <c r="CJ60" i="1"/>
  <c r="CV60" i="1"/>
  <c r="DF60" i="1"/>
  <c r="DJ62" i="1"/>
  <c r="DB62" i="1"/>
  <c r="CT62" i="1"/>
  <c r="CL62" i="1"/>
  <c r="CD62" i="1"/>
  <c r="BV62" i="1"/>
  <c r="BN62" i="1"/>
  <c r="BF62" i="1"/>
  <c r="AX62" i="1"/>
  <c r="AP62" i="1"/>
  <c r="AD62" i="1"/>
  <c r="T62" i="1"/>
  <c r="Z62" i="1"/>
  <c r="AR62" i="1"/>
  <c r="BB62" i="1"/>
  <c r="BL62" i="1"/>
  <c r="BX62" i="1"/>
  <c r="CH62" i="1"/>
  <c r="CR62" i="1"/>
  <c r="DD62" i="1"/>
  <c r="DD59" i="1" s="1"/>
  <c r="DN71" i="1"/>
  <c r="DH73" i="1"/>
  <c r="DH74" i="1"/>
  <c r="CZ74" i="1"/>
  <c r="CR74" i="1"/>
  <c r="CJ74" i="1"/>
  <c r="CB74" i="1"/>
  <c r="BT74" i="1"/>
  <c r="BL74" i="1"/>
  <c r="BD74" i="1"/>
  <c r="AV74" i="1"/>
  <c r="AN74" i="1"/>
  <c r="Z74" i="1"/>
  <c r="R74" i="1"/>
  <c r="AD74" i="1"/>
  <c r="AR74" i="1"/>
  <c r="BB74" i="1"/>
  <c r="BN74" i="1"/>
  <c r="BX74" i="1"/>
  <c r="CH74" i="1"/>
  <c r="CT74" i="1"/>
  <c r="DD74" i="1"/>
  <c r="DJ79" i="1"/>
  <c r="DB79" i="1"/>
  <c r="CT79" i="1"/>
  <c r="CL79" i="1"/>
  <c r="CD79" i="1"/>
  <c r="BV79" i="1"/>
  <c r="BN79" i="1"/>
  <c r="BF79" i="1"/>
  <c r="AX79" i="1"/>
  <c r="AP79" i="1"/>
  <c r="AD79" i="1"/>
  <c r="T79" i="1"/>
  <c r="DH79" i="1"/>
  <c r="DH78" i="1" s="1"/>
  <c r="CZ79" i="1"/>
  <c r="CR79" i="1"/>
  <c r="CJ79" i="1"/>
  <c r="CB79" i="1"/>
  <c r="BT79" i="1"/>
  <c r="BL79" i="1"/>
  <c r="BD79" i="1"/>
  <c r="AV79" i="1"/>
  <c r="AN79" i="1"/>
  <c r="Z79" i="1"/>
  <c r="R79" i="1"/>
  <c r="AL79" i="1"/>
  <c r="BB79" i="1"/>
  <c r="BR79" i="1"/>
  <c r="CH79" i="1"/>
  <c r="CX79" i="1"/>
  <c r="DF82" i="1"/>
  <c r="X17" i="1"/>
  <c r="X16" i="1" s="1"/>
  <c r="BB17" i="1"/>
  <c r="BB16" i="1" s="1"/>
  <c r="BZ17" i="1"/>
  <c r="BZ16" i="1" s="1"/>
  <c r="DF17" i="1"/>
  <c r="DF16" i="1" s="1"/>
  <c r="BF20" i="1"/>
  <c r="CB20" i="1"/>
  <c r="CR20" i="1"/>
  <c r="DH20" i="1"/>
  <c r="AL29" i="1"/>
  <c r="BB29" i="1"/>
  <c r="BR29" i="1"/>
  <c r="BZ29" i="1"/>
  <c r="CP29" i="1"/>
  <c r="DL29" i="1"/>
  <c r="S441" i="1"/>
  <c r="W441" i="1"/>
  <c r="AC441" i="1"/>
  <c r="R17" i="1"/>
  <c r="Z17" i="1"/>
  <c r="Z16" i="1" s="1"/>
  <c r="AN17" i="1"/>
  <c r="AN16" i="1" s="1"/>
  <c r="AV17" i="1"/>
  <c r="AV16" i="1" s="1"/>
  <c r="BD17" i="1"/>
  <c r="BD16" i="1" s="1"/>
  <c r="BL17" i="1"/>
  <c r="BL16" i="1" s="1"/>
  <c r="BT17" i="1"/>
  <c r="BT16" i="1" s="1"/>
  <c r="CB17" i="1"/>
  <c r="CB16" i="1" s="1"/>
  <c r="CJ17" i="1"/>
  <c r="CJ16" i="1" s="1"/>
  <c r="CR17" i="1"/>
  <c r="CR16" i="1" s="1"/>
  <c r="CZ17" i="1"/>
  <c r="CZ16" i="1" s="1"/>
  <c r="DH17" i="1"/>
  <c r="DH16" i="1" s="1"/>
  <c r="AG18" i="1"/>
  <c r="AG441" i="1" s="1"/>
  <c r="BW18" i="1"/>
  <c r="BW441" i="1" s="1"/>
  <c r="CU18" i="1"/>
  <c r="CU441" i="1" s="1"/>
  <c r="X19" i="1"/>
  <c r="DN19" i="1" s="1"/>
  <c r="AL19" i="1"/>
  <c r="AT19" i="1"/>
  <c r="BB19" i="1"/>
  <c r="BJ19" i="1"/>
  <c r="BR19" i="1"/>
  <c r="BZ19" i="1"/>
  <c r="CH19" i="1"/>
  <c r="CP19" i="1"/>
  <c r="CV19" i="1"/>
  <c r="DD19" i="1"/>
  <c r="X20" i="1"/>
  <c r="AR20" i="1"/>
  <c r="AR18" i="1" s="1"/>
  <c r="AZ20" i="1"/>
  <c r="AZ18" i="1" s="1"/>
  <c r="BH20" i="1"/>
  <c r="BH18" i="1" s="1"/>
  <c r="BP20" i="1"/>
  <c r="BP18" i="1" s="1"/>
  <c r="BV20" i="1"/>
  <c r="CD20" i="1"/>
  <c r="CL20" i="1"/>
  <c r="CT20" i="1"/>
  <c r="DB20" i="1"/>
  <c r="DB18" i="1" s="1"/>
  <c r="DJ20" i="1"/>
  <c r="X21" i="1"/>
  <c r="AN21" i="1"/>
  <c r="AV21" i="1"/>
  <c r="BD21" i="1"/>
  <c r="BL21" i="1"/>
  <c r="BT21" i="1"/>
  <c r="CB21" i="1"/>
  <c r="CJ21" i="1"/>
  <c r="CR21" i="1"/>
  <c r="CZ21" i="1"/>
  <c r="V22" i="1"/>
  <c r="AL22" i="1"/>
  <c r="AT22" i="1"/>
  <c r="BB22" i="1"/>
  <c r="BJ22" i="1"/>
  <c r="BR22" i="1"/>
  <c r="BZ22" i="1"/>
  <c r="CH22" i="1"/>
  <c r="CP22" i="1"/>
  <c r="CX22" i="1"/>
  <c r="DF22" i="1"/>
  <c r="X24" i="1"/>
  <c r="AL24" i="1"/>
  <c r="AT24" i="1"/>
  <c r="BB24" i="1"/>
  <c r="BJ24" i="1"/>
  <c r="BR24" i="1"/>
  <c r="BZ24" i="1"/>
  <c r="CH24" i="1"/>
  <c r="CP24" i="1"/>
  <c r="CX24" i="1"/>
  <c r="X26" i="1"/>
  <c r="AL26" i="1"/>
  <c r="AT26" i="1"/>
  <c r="BB26" i="1"/>
  <c r="BJ26" i="1"/>
  <c r="BR26" i="1"/>
  <c r="BZ26" i="1"/>
  <c r="CH26" i="1"/>
  <c r="CP26" i="1"/>
  <c r="CX26" i="1"/>
  <c r="X28" i="1"/>
  <c r="AL28" i="1"/>
  <c r="AT28" i="1"/>
  <c r="BB28" i="1"/>
  <c r="BJ28" i="1"/>
  <c r="BR28" i="1"/>
  <c r="CF28" i="1"/>
  <c r="CN28" i="1"/>
  <c r="CV28" i="1"/>
  <c r="DD28" i="1"/>
  <c r="R29" i="1"/>
  <c r="Z29" i="1"/>
  <c r="AN29" i="1"/>
  <c r="AV29" i="1"/>
  <c r="BD29" i="1"/>
  <c r="BL29" i="1"/>
  <c r="BT29" i="1"/>
  <c r="CB29" i="1"/>
  <c r="CJ29" i="1"/>
  <c r="CR29" i="1"/>
  <c r="CX29" i="1"/>
  <c r="DF29" i="1"/>
  <c r="T31" i="1"/>
  <c r="DN31" i="1" s="1"/>
  <c r="AD31" i="1"/>
  <c r="AP31" i="1"/>
  <c r="AX31" i="1"/>
  <c r="BF31" i="1"/>
  <c r="BN31" i="1"/>
  <c r="BV31" i="1"/>
  <c r="CD31" i="1"/>
  <c r="CL31" i="1"/>
  <c r="CT31" i="1"/>
  <c r="DB31" i="1"/>
  <c r="DJ31" i="1"/>
  <c r="R33" i="1"/>
  <c r="Z33" i="1"/>
  <c r="Z32" i="1" s="1"/>
  <c r="AN33" i="1"/>
  <c r="AN32" i="1" s="1"/>
  <c r="AV33" i="1"/>
  <c r="AV32" i="1" s="1"/>
  <c r="BD33" i="1"/>
  <c r="BD32" i="1" s="1"/>
  <c r="BL33" i="1"/>
  <c r="BL32" i="1" s="1"/>
  <c r="BT33" i="1"/>
  <c r="BT32" i="1" s="1"/>
  <c r="CB33" i="1"/>
  <c r="CB32" i="1" s="1"/>
  <c r="CJ33" i="1"/>
  <c r="CJ32" i="1" s="1"/>
  <c r="CR33" i="1"/>
  <c r="CR32" i="1" s="1"/>
  <c r="CZ33" i="1"/>
  <c r="CZ32" i="1" s="1"/>
  <c r="DH33" i="1"/>
  <c r="DH32" i="1" s="1"/>
  <c r="V34" i="1"/>
  <c r="AH34" i="1"/>
  <c r="AR34" i="1"/>
  <c r="AZ34" i="1"/>
  <c r="BH34" i="1"/>
  <c r="BP34" i="1"/>
  <c r="BX34" i="1"/>
  <c r="CF34" i="1"/>
  <c r="CN34" i="1"/>
  <c r="CV34" i="1"/>
  <c r="DD34" i="1"/>
  <c r="DL34" i="1"/>
  <c r="V37" i="1"/>
  <c r="AH37" i="1"/>
  <c r="AR37" i="1"/>
  <c r="AZ37" i="1"/>
  <c r="AZ35" i="1" s="1"/>
  <c r="BH37" i="1"/>
  <c r="BH35" i="1" s="1"/>
  <c r="BP37" i="1"/>
  <c r="BP35" i="1" s="1"/>
  <c r="CD37" i="1"/>
  <c r="CL37" i="1"/>
  <c r="CT37" i="1"/>
  <c r="DB37" i="1"/>
  <c r="DB35" i="1" s="1"/>
  <c r="X38" i="1"/>
  <c r="AL38" i="1"/>
  <c r="AT38" i="1"/>
  <c r="BB38" i="1"/>
  <c r="BJ38" i="1"/>
  <c r="BR38" i="1"/>
  <c r="BZ38" i="1"/>
  <c r="CH38" i="1"/>
  <c r="CP38" i="1"/>
  <c r="CX38" i="1"/>
  <c r="V40" i="1"/>
  <c r="AH40" i="1"/>
  <c r="AR40" i="1"/>
  <c r="AX40" i="1"/>
  <c r="BF40" i="1"/>
  <c r="BN40" i="1"/>
  <c r="BV40" i="1"/>
  <c r="CD40" i="1"/>
  <c r="CL40" i="1"/>
  <c r="CT40" i="1"/>
  <c r="DB40" i="1"/>
  <c r="X41" i="1"/>
  <c r="AL41" i="1"/>
  <c r="AT41" i="1"/>
  <c r="BB41" i="1"/>
  <c r="BJ41" i="1"/>
  <c r="BR41" i="1"/>
  <c r="BX41" i="1"/>
  <c r="BX35" i="1" s="1"/>
  <c r="CF41" i="1"/>
  <c r="CF35" i="1" s="1"/>
  <c r="CN41" i="1"/>
  <c r="CN35" i="1" s="1"/>
  <c r="CV41" i="1"/>
  <c r="CV35" i="1" s="1"/>
  <c r="DD41" i="1"/>
  <c r="DD35" i="1" s="1"/>
  <c r="X44" i="1"/>
  <c r="AL44" i="1"/>
  <c r="AT44" i="1"/>
  <c r="BB44" i="1"/>
  <c r="BJ44" i="1"/>
  <c r="BR44" i="1"/>
  <c r="BZ44" i="1"/>
  <c r="CH44" i="1"/>
  <c r="CP44" i="1"/>
  <c r="CX44" i="1"/>
  <c r="V46" i="1"/>
  <c r="V42" i="1" s="1"/>
  <c r="AH46" i="1"/>
  <c r="AR46" i="1"/>
  <c r="AZ46" i="1"/>
  <c r="BH46" i="1"/>
  <c r="BP46" i="1"/>
  <c r="BX46" i="1"/>
  <c r="BX42" i="1" s="1"/>
  <c r="CF46" i="1"/>
  <c r="CN46" i="1"/>
  <c r="CV46" i="1"/>
  <c r="DD46" i="1"/>
  <c r="DL46" i="1"/>
  <c r="DL42" i="1" s="1"/>
  <c r="R47" i="1"/>
  <c r="Z47" i="1"/>
  <c r="AN47" i="1"/>
  <c r="AV47" i="1"/>
  <c r="BD47" i="1"/>
  <c r="BL47" i="1"/>
  <c r="BT47" i="1"/>
  <c r="CB47" i="1"/>
  <c r="CJ47" i="1"/>
  <c r="CR47" i="1"/>
  <c r="CZ47" i="1"/>
  <c r="DH47" i="1"/>
  <c r="V48" i="1"/>
  <c r="AH48" i="1"/>
  <c r="AR48" i="1"/>
  <c r="AZ48" i="1"/>
  <c r="BH48" i="1"/>
  <c r="BP48" i="1"/>
  <c r="BX48" i="1"/>
  <c r="CF48" i="1"/>
  <c r="CN48" i="1"/>
  <c r="CV48" i="1"/>
  <c r="DD48" i="1"/>
  <c r="DL48" i="1"/>
  <c r="X51" i="1"/>
  <c r="AL51" i="1"/>
  <c r="AT51" i="1"/>
  <c r="BB51" i="1"/>
  <c r="BJ51" i="1"/>
  <c r="BR51" i="1"/>
  <c r="CF51" i="1"/>
  <c r="CF49" i="1" s="1"/>
  <c r="CN51" i="1"/>
  <c r="CN49" i="1" s="1"/>
  <c r="CV51" i="1"/>
  <c r="CV49" i="1" s="1"/>
  <c r="DD51" i="1"/>
  <c r="DD49" i="1" s="1"/>
  <c r="R52" i="1"/>
  <c r="Z52" i="1"/>
  <c r="Z49" i="1" s="1"/>
  <c r="AL52" i="1"/>
  <c r="AT52" i="1"/>
  <c r="BB52" i="1"/>
  <c r="BJ52" i="1"/>
  <c r="BR52" i="1"/>
  <c r="BZ52" i="1"/>
  <c r="CH52" i="1"/>
  <c r="CP52" i="1"/>
  <c r="CX52" i="1"/>
  <c r="DF52" i="1"/>
  <c r="DF49" i="1" s="1"/>
  <c r="V54" i="1"/>
  <c r="V53" i="1" s="1"/>
  <c r="AH54" i="1"/>
  <c r="AH53" i="1" s="1"/>
  <c r="AR54" i="1"/>
  <c r="AR53" i="1" s="1"/>
  <c r="AZ54" i="1"/>
  <c r="AZ53" i="1" s="1"/>
  <c r="BH54" i="1"/>
  <c r="BH53" i="1" s="1"/>
  <c r="BP54" i="1"/>
  <c r="BP53" i="1" s="1"/>
  <c r="BX54" i="1"/>
  <c r="BX53" i="1" s="1"/>
  <c r="CF54" i="1"/>
  <c r="CF53" i="1" s="1"/>
  <c r="CN54" i="1"/>
  <c r="CN53" i="1" s="1"/>
  <c r="CV54" i="1"/>
  <c r="CV53" i="1" s="1"/>
  <c r="DD54" i="1"/>
  <c r="DD53" i="1" s="1"/>
  <c r="DL54" i="1"/>
  <c r="DL53" i="1" s="1"/>
  <c r="X57" i="1"/>
  <c r="AL57" i="1"/>
  <c r="AT57" i="1"/>
  <c r="BB57" i="1"/>
  <c r="BJ57" i="1"/>
  <c r="BR57" i="1"/>
  <c r="BZ57" i="1"/>
  <c r="CH57" i="1"/>
  <c r="CP57" i="1"/>
  <c r="CX57" i="1"/>
  <c r="R60" i="1"/>
  <c r="Z60" i="1"/>
  <c r="AN60" i="1"/>
  <c r="AV60" i="1"/>
  <c r="BD60" i="1"/>
  <c r="BD59" i="1" s="1"/>
  <c r="BL60" i="1"/>
  <c r="BT60" i="1"/>
  <c r="CB60" i="1"/>
  <c r="CN60" i="1"/>
  <c r="CX60" i="1"/>
  <c r="DH60" i="1"/>
  <c r="R62" i="1"/>
  <c r="AH62" i="1"/>
  <c r="AT62" i="1"/>
  <c r="BD62" i="1"/>
  <c r="BP62" i="1"/>
  <c r="BZ62" i="1"/>
  <c r="CJ62" i="1"/>
  <c r="CV62" i="1"/>
  <c r="DF62" i="1"/>
  <c r="DJ64" i="1"/>
  <c r="DB64" i="1"/>
  <c r="CT64" i="1"/>
  <c r="CL64" i="1"/>
  <c r="CD64" i="1"/>
  <c r="BV64" i="1"/>
  <c r="BN64" i="1"/>
  <c r="BF64" i="1"/>
  <c r="AX64" i="1"/>
  <c r="AP64" i="1"/>
  <c r="AD64" i="1"/>
  <c r="T64" i="1"/>
  <c r="DN64" i="1" s="1"/>
  <c r="Z64" i="1"/>
  <c r="AR64" i="1"/>
  <c r="BB64" i="1"/>
  <c r="BL64" i="1"/>
  <c r="BX64" i="1"/>
  <c r="CH64" i="1"/>
  <c r="CR64" i="1"/>
  <c r="DD64" i="1"/>
  <c r="X66" i="1"/>
  <c r="AN66" i="1"/>
  <c r="AZ66" i="1"/>
  <c r="BJ66" i="1"/>
  <c r="BT66" i="1"/>
  <c r="CF66" i="1"/>
  <c r="CP66" i="1"/>
  <c r="CZ66" i="1"/>
  <c r="DH72" i="1"/>
  <c r="DH70" i="1" s="1"/>
  <c r="CZ72" i="1"/>
  <c r="CR72" i="1"/>
  <c r="CJ72" i="1"/>
  <c r="CB72" i="1"/>
  <c r="BT72" i="1"/>
  <c r="BL72" i="1"/>
  <c r="BD72" i="1"/>
  <c r="AV72" i="1"/>
  <c r="AN72" i="1"/>
  <c r="Z72" i="1"/>
  <c r="R72" i="1"/>
  <c r="AD72" i="1"/>
  <c r="AD70" i="1" s="1"/>
  <c r="AR72" i="1"/>
  <c r="BB72" i="1"/>
  <c r="BN72" i="1"/>
  <c r="BN70" i="1" s="1"/>
  <c r="BX72" i="1"/>
  <c r="CH72" i="1"/>
  <c r="CT72" i="1"/>
  <c r="CT70" i="1" s="1"/>
  <c r="DD72" i="1"/>
  <c r="X73" i="1"/>
  <c r="AN73" i="1"/>
  <c r="AX73" i="1"/>
  <c r="BJ73" i="1"/>
  <c r="BT73" i="1"/>
  <c r="CD73" i="1"/>
  <c r="CP73" i="1"/>
  <c r="CZ73" i="1"/>
  <c r="T74" i="1"/>
  <c r="T70" i="1" s="1"/>
  <c r="AH74" i="1"/>
  <c r="AT74" i="1"/>
  <c r="AT70" i="1" s="1"/>
  <c r="BF74" i="1"/>
  <c r="BP74" i="1"/>
  <c r="BZ74" i="1"/>
  <c r="BZ70" i="1" s="1"/>
  <c r="CL74" i="1"/>
  <c r="CL70" i="1" s="1"/>
  <c r="CV74" i="1"/>
  <c r="DF74" i="1"/>
  <c r="DF70" i="1" s="1"/>
  <c r="DL75" i="1"/>
  <c r="DD75" i="1"/>
  <c r="CV75" i="1"/>
  <c r="CN75" i="1"/>
  <c r="CF75" i="1"/>
  <c r="BX75" i="1"/>
  <c r="BP75" i="1"/>
  <c r="BH75" i="1"/>
  <c r="AZ75" i="1"/>
  <c r="AR75" i="1"/>
  <c r="AH75" i="1"/>
  <c r="V75" i="1"/>
  <c r="DJ75" i="1"/>
  <c r="DB75" i="1"/>
  <c r="CT75" i="1"/>
  <c r="CL75" i="1"/>
  <c r="CD75" i="1"/>
  <c r="BV75" i="1"/>
  <c r="BN75" i="1"/>
  <c r="BF75" i="1"/>
  <c r="BF70" i="1" s="1"/>
  <c r="AX75" i="1"/>
  <c r="AP75" i="1"/>
  <c r="AD75" i="1"/>
  <c r="T75" i="1"/>
  <c r="DN75" i="1" s="1"/>
  <c r="AL75" i="1"/>
  <c r="BB75" i="1"/>
  <c r="BR75" i="1"/>
  <c r="CH75" i="1"/>
  <c r="CX75" i="1"/>
  <c r="DL77" i="1"/>
  <c r="DD77" i="1"/>
  <c r="CV77" i="1"/>
  <c r="CN77" i="1"/>
  <c r="CF77" i="1"/>
  <c r="BX77" i="1"/>
  <c r="BP77" i="1"/>
  <c r="BH77" i="1"/>
  <c r="AZ77" i="1"/>
  <c r="AR77" i="1"/>
  <c r="AH77" i="1"/>
  <c r="V77" i="1"/>
  <c r="DJ77" i="1"/>
  <c r="DB77" i="1"/>
  <c r="CT77" i="1"/>
  <c r="CL77" i="1"/>
  <c r="CD77" i="1"/>
  <c r="BV77" i="1"/>
  <c r="BN77" i="1"/>
  <c r="BF77" i="1"/>
  <c r="AX77" i="1"/>
  <c r="AP77" i="1"/>
  <c r="AD77" i="1"/>
  <c r="T77" i="1"/>
  <c r="DN77" i="1" s="1"/>
  <c r="AL77" i="1"/>
  <c r="BB77" i="1"/>
  <c r="BR77" i="1"/>
  <c r="CH77" i="1"/>
  <c r="CX77" i="1"/>
  <c r="V79" i="1"/>
  <c r="AR79" i="1"/>
  <c r="BH79" i="1"/>
  <c r="BX79" i="1"/>
  <c r="CN79" i="1"/>
  <c r="DD79" i="1"/>
  <c r="Z82" i="1"/>
  <c r="AV82" i="1"/>
  <c r="BL82" i="1"/>
  <c r="CB82" i="1"/>
  <c r="CR82" i="1"/>
  <c r="AT17" i="1"/>
  <c r="AT16" i="1" s="1"/>
  <c r="BR17" i="1"/>
  <c r="BR16" i="1" s="1"/>
  <c r="V20" i="1"/>
  <c r="AX20" i="1"/>
  <c r="BT20" i="1"/>
  <c r="BT18" i="1" s="1"/>
  <c r="CZ20" i="1"/>
  <c r="Z20" i="1"/>
  <c r="Z18" i="1" s="1"/>
  <c r="AT20" i="1"/>
  <c r="BJ20" i="1"/>
  <c r="BR20" i="1"/>
  <c r="CF20" i="1"/>
  <c r="CF18" i="1" s="1"/>
  <c r="CN20" i="1"/>
  <c r="CN18" i="1" s="1"/>
  <c r="CV20" i="1"/>
  <c r="DD20" i="1"/>
  <c r="AD29" i="1"/>
  <c r="AX29" i="1"/>
  <c r="BN29" i="1"/>
  <c r="CD29" i="1"/>
  <c r="CL29" i="1"/>
  <c r="CT29" i="1"/>
  <c r="CZ29" i="1"/>
  <c r="V31" i="1"/>
  <c r="AZ31" i="1"/>
  <c r="BP31" i="1"/>
  <c r="CN31" i="1"/>
  <c r="AD33" i="1"/>
  <c r="AD32" i="1" s="1"/>
  <c r="AX33" i="1"/>
  <c r="AX32" i="1" s="1"/>
  <c r="BF33" i="1"/>
  <c r="BF32" i="1" s="1"/>
  <c r="BN33" i="1"/>
  <c r="BN32" i="1" s="1"/>
  <c r="CD33" i="1"/>
  <c r="CD32" i="1" s="1"/>
  <c r="CL33" i="1"/>
  <c r="CL32" i="1" s="1"/>
  <c r="CT33" i="1"/>
  <c r="CT32" i="1" s="1"/>
  <c r="DB33" i="1"/>
  <c r="DB32" i="1" s="1"/>
  <c r="X34" i="1"/>
  <c r="AL34" i="1"/>
  <c r="AT34" i="1"/>
  <c r="BB34" i="1"/>
  <c r="BJ34" i="1"/>
  <c r="BR34" i="1"/>
  <c r="BZ34" i="1"/>
  <c r="CH34" i="1"/>
  <c r="CP34" i="1"/>
  <c r="CX34" i="1"/>
  <c r="X46" i="1"/>
  <c r="AL46" i="1"/>
  <c r="AT46" i="1"/>
  <c r="BB46" i="1"/>
  <c r="BJ46" i="1"/>
  <c r="BR46" i="1"/>
  <c r="BZ46" i="1"/>
  <c r="CH46" i="1"/>
  <c r="CP46" i="1"/>
  <c r="CX46" i="1"/>
  <c r="T47" i="1"/>
  <c r="AD47" i="1"/>
  <c r="AP47" i="1"/>
  <c r="AX47" i="1"/>
  <c r="BF47" i="1"/>
  <c r="BN47" i="1"/>
  <c r="BV47" i="1"/>
  <c r="CD47" i="1"/>
  <c r="CL47" i="1"/>
  <c r="CT47" i="1"/>
  <c r="DB47" i="1"/>
  <c r="X48" i="1"/>
  <c r="AL48" i="1"/>
  <c r="AT48" i="1"/>
  <c r="BB48" i="1"/>
  <c r="BJ48" i="1"/>
  <c r="BR48" i="1"/>
  <c r="BZ48" i="1"/>
  <c r="CH48" i="1"/>
  <c r="CP48" i="1"/>
  <c r="CX48" i="1"/>
  <c r="T52" i="1"/>
  <c r="AN52" i="1"/>
  <c r="AN49" i="1" s="1"/>
  <c r="AV52" i="1"/>
  <c r="AV49" i="1" s="1"/>
  <c r="BD52" i="1"/>
  <c r="BD49" i="1" s="1"/>
  <c r="BL52" i="1"/>
  <c r="BL49" i="1" s="1"/>
  <c r="BT52" i="1"/>
  <c r="BT49" i="1" s="1"/>
  <c r="CB52" i="1"/>
  <c r="CJ52" i="1"/>
  <c r="CR52" i="1"/>
  <c r="CZ52" i="1"/>
  <c r="X54" i="1"/>
  <c r="X53" i="1" s="1"/>
  <c r="AL54" i="1"/>
  <c r="AL53" i="1" s="1"/>
  <c r="AT54" i="1"/>
  <c r="AT53" i="1" s="1"/>
  <c r="BB54" i="1"/>
  <c r="BB53" i="1" s="1"/>
  <c r="BJ54" i="1"/>
  <c r="BJ53" i="1" s="1"/>
  <c r="BR54" i="1"/>
  <c r="BR53" i="1" s="1"/>
  <c r="BZ54" i="1"/>
  <c r="BZ53" i="1" s="1"/>
  <c r="CH54" i="1"/>
  <c r="CH53" i="1" s="1"/>
  <c r="CP54" i="1"/>
  <c r="CP53" i="1" s="1"/>
  <c r="CX54" i="1"/>
  <c r="CX53" i="1" s="1"/>
  <c r="T60" i="1"/>
  <c r="AD60" i="1"/>
  <c r="AD59" i="1" s="1"/>
  <c r="AP60" i="1"/>
  <c r="AX60" i="1"/>
  <c r="BF60" i="1"/>
  <c r="BN60" i="1"/>
  <c r="BN59" i="1" s="1"/>
  <c r="BV60" i="1"/>
  <c r="CF60" i="1"/>
  <c r="CF59" i="1" s="1"/>
  <c r="CP60" i="1"/>
  <c r="CZ60" i="1"/>
  <c r="CZ59" i="1" s="1"/>
  <c r="DL60" i="1"/>
  <c r="DL59" i="1" s="1"/>
  <c r="V62" i="1"/>
  <c r="AL62" i="1"/>
  <c r="AV62" i="1"/>
  <c r="BH62" i="1"/>
  <c r="BR62" i="1"/>
  <c r="CB62" i="1"/>
  <c r="CN62" i="1"/>
  <c r="CX62" i="1"/>
  <c r="DH62" i="1"/>
  <c r="DJ66" i="1"/>
  <c r="DB66" i="1"/>
  <c r="CT66" i="1"/>
  <c r="CL66" i="1"/>
  <c r="CD66" i="1"/>
  <c r="BV66" i="1"/>
  <c r="BN66" i="1"/>
  <c r="BF66" i="1"/>
  <c r="AX66" i="1"/>
  <c r="AP66" i="1"/>
  <c r="AD66" i="1"/>
  <c r="T66" i="1"/>
  <c r="Z66" i="1"/>
  <c r="AR66" i="1"/>
  <c r="BB66" i="1"/>
  <c r="BL66" i="1"/>
  <c r="BX66" i="1"/>
  <c r="CH66" i="1"/>
  <c r="CR66" i="1"/>
  <c r="DD66" i="1"/>
  <c r="DL73" i="1"/>
  <c r="DD73" i="1"/>
  <c r="CV73" i="1"/>
  <c r="CN73" i="1"/>
  <c r="CF73" i="1"/>
  <c r="BX73" i="1"/>
  <c r="BP73" i="1"/>
  <c r="BH73" i="1"/>
  <c r="AZ73" i="1"/>
  <c r="AR73" i="1"/>
  <c r="AH73" i="1"/>
  <c r="V73" i="1"/>
  <c r="Z73" i="1"/>
  <c r="AP73" i="1"/>
  <c r="BB73" i="1"/>
  <c r="BL73" i="1"/>
  <c r="BV73" i="1"/>
  <c r="CH73" i="1"/>
  <c r="CR73" i="1"/>
  <c r="DB73" i="1"/>
  <c r="V74" i="1"/>
  <c r="AL74" i="1"/>
  <c r="AL70" i="1" s="1"/>
  <c r="AX74" i="1"/>
  <c r="AX70" i="1" s="1"/>
  <c r="BH74" i="1"/>
  <c r="BR74" i="1"/>
  <c r="BR70" i="1" s="1"/>
  <c r="CD74" i="1"/>
  <c r="CD70" i="1" s="1"/>
  <c r="CN74" i="1"/>
  <c r="CX74" i="1"/>
  <c r="CX70" i="1" s="1"/>
  <c r="DJ74" i="1"/>
  <c r="DJ70" i="1" s="1"/>
  <c r="CZ75" i="1"/>
  <c r="X79" i="1"/>
  <c r="AT79" i="1"/>
  <c r="BJ79" i="1"/>
  <c r="BJ78" i="1" s="1"/>
  <c r="BZ79" i="1"/>
  <c r="CP79" i="1"/>
  <c r="DF79" i="1"/>
  <c r="DL82" i="1"/>
  <c r="DL78" i="1" s="1"/>
  <c r="DD82" i="1"/>
  <c r="CV82" i="1"/>
  <c r="CN82" i="1"/>
  <c r="CF82" i="1"/>
  <c r="BX82" i="1"/>
  <c r="BP82" i="1"/>
  <c r="BH82" i="1"/>
  <c r="AZ82" i="1"/>
  <c r="AR82" i="1"/>
  <c r="AH82" i="1"/>
  <c r="V82" i="1"/>
  <c r="DJ82" i="1"/>
  <c r="DB82" i="1"/>
  <c r="CT82" i="1"/>
  <c r="CL82" i="1"/>
  <c r="CD82" i="1"/>
  <c r="BV82" i="1"/>
  <c r="BN82" i="1"/>
  <c r="BF82" i="1"/>
  <c r="AX82" i="1"/>
  <c r="AP82" i="1"/>
  <c r="AD82" i="1"/>
  <c r="T82" i="1"/>
  <c r="AL82" i="1"/>
  <c r="BB82" i="1"/>
  <c r="BR82" i="1"/>
  <c r="CH82" i="1"/>
  <c r="CX82" i="1"/>
  <c r="X76" i="1"/>
  <c r="AL76" i="1"/>
  <c r="AT76" i="1"/>
  <c r="BB76" i="1"/>
  <c r="BJ76" i="1"/>
  <c r="BJ70" i="1" s="1"/>
  <c r="BR76" i="1"/>
  <c r="BZ76" i="1"/>
  <c r="CH76" i="1"/>
  <c r="CP76" i="1"/>
  <c r="CP70" i="1" s="1"/>
  <c r="CX76" i="1"/>
  <c r="DF76" i="1"/>
  <c r="X81" i="1"/>
  <c r="AL81" i="1"/>
  <c r="AT81" i="1"/>
  <c r="BB81" i="1"/>
  <c r="BJ81" i="1"/>
  <c r="BR81" i="1"/>
  <c r="BZ81" i="1"/>
  <c r="CH81" i="1"/>
  <c r="CP81" i="1"/>
  <c r="CX81" i="1"/>
  <c r="DF81" i="1"/>
  <c r="R86" i="1"/>
  <c r="Z86" i="1"/>
  <c r="AN86" i="1"/>
  <c r="AV86" i="1"/>
  <c r="BD86" i="1"/>
  <c r="BL86" i="1"/>
  <c r="BT86" i="1"/>
  <c r="CB86" i="1"/>
  <c r="CJ86" i="1"/>
  <c r="CR86" i="1"/>
  <c r="CZ86" i="1"/>
  <c r="DH86" i="1"/>
  <c r="R88" i="1"/>
  <c r="Z88" i="1"/>
  <c r="AN88" i="1"/>
  <c r="AV88" i="1"/>
  <c r="BD88" i="1"/>
  <c r="BL88" i="1"/>
  <c r="BT88" i="1"/>
  <c r="CB88" i="1"/>
  <c r="CJ88" i="1"/>
  <c r="CR88" i="1"/>
  <c r="CZ88" i="1"/>
  <c r="DH88" i="1"/>
  <c r="R90" i="1"/>
  <c r="Z90" i="1"/>
  <c r="AN90" i="1"/>
  <c r="AV90" i="1"/>
  <c r="BD90" i="1"/>
  <c r="BL90" i="1"/>
  <c r="BT90" i="1"/>
  <c r="CB90" i="1"/>
  <c r="CJ90" i="1"/>
  <c r="CR90" i="1"/>
  <c r="CZ90" i="1"/>
  <c r="DH90" i="1"/>
  <c r="R92" i="1"/>
  <c r="Z92" i="1"/>
  <c r="AN92" i="1"/>
  <c r="AV92" i="1"/>
  <c r="BD92" i="1"/>
  <c r="BL92" i="1"/>
  <c r="BT92" i="1"/>
  <c r="CB92" i="1"/>
  <c r="CJ92" i="1"/>
  <c r="CR92" i="1"/>
  <c r="CZ92" i="1"/>
  <c r="DH92" i="1"/>
  <c r="DH93" i="1"/>
  <c r="DJ94" i="1"/>
  <c r="X95" i="1"/>
  <c r="AL95" i="1"/>
  <c r="AT95" i="1"/>
  <c r="BB95" i="1"/>
  <c r="BJ95" i="1"/>
  <c r="BR95" i="1"/>
  <c r="BZ95" i="1"/>
  <c r="CH95" i="1"/>
  <c r="CP95" i="1"/>
  <c r="CX95" i="1"/>
  <c r="DF95" i="1"/>
  <c r="T96" i="1"/>
  <c r="AD96" i="1"/>
  <c r="AN96" i="1"/>
  <c r="AV96" i="1"/>
  <c r="BD96" i="1"/>
  <c r="BL96" i="1"/>
  <c r="BT96" i="1"/>
  <c r="CB96" i="1"/>
  <c r="CJ96" i="1"/>
  <c r="CR96" i="1"/>
  <c r="CZ96" i="1"/>
  <c r="DH96" i="1"/>
  <c r="R98" i="1"/>
  <c r="AL98" i="1"/>
  <c r="AT98" i="1"/>
  <c r="BR98" i="1"/>
  <c r="CN98" i="1"/>
  <c r="CV98" i="1"/>
  <c r="V99" i="1"/>
  <c r="DN99" i="1" s="1"/>
  <c r="AN99" i="1"/>
  <c r="AT99" i="1"/>
  <c r="BR99" i="1"/>
  <c r="CV99" i="1"/>
  <c r="DL99" i="1"/>
  <c r="R100" i="1"/>
  <c r="Z100" i="1"/>
  <c r="AN100" i="1"/>
  <c r="AV100" i="1"/>
  <c r="BD100" i="1"/>
  <c r="BL100" i="1"/>
  <c r="BT100" i="1"/>
  <c r="CB100" i="1"/>
  <c r="CJ100" i="1"/>
  <c r="CR100" i="1"/>
  <c r="CZ100" i="1"/>
  <c r="DH100" i="1"/>
  <c r="X102" i="1"/>
  <c r="AL102" i="1"/>
  <c r="AT102" i="1"/>
  <c r="BB102" i="1"/>
  <c r="BJ102" i="1"/>
  <c r="BR102" i="1"/>
  <c r="BZ102" i="1"/>
  <c r="CH102" i="1"/>
  <c r="CP102" i="1"/>
  <c r="CX102" i="1"/>
  <c r="DF102" i="1"/>
  <c r="R105" i="1"/>
  <c r="AD105" i="1"/>
  <c r="AT105" i="1"/>
  <c r="AT103" i="1" s="1"/>
  <c r="BD105" i="1"/>
  <c r="BL105" i="1"/>
  <c r="BX105" i="1"/>
  <c r="CH105" i="1"/>
  <c r="CH103" i="1" s="1"/>
  <c r="CR105" i="1"/>
  <c r="DD105" i="1"/>
  <c r="DM105" i="1"/>
  <c r="DM103" i="1" s="1"/>
  <c r="V109" i="1"/>
  <c r="AL109" i="1"/>
  <c r="AV109" i="1"/>
  <c r="BH109" i="1"/>
  <c r="BR109" i="1"/>
  <c r="CB109" i="1"/>
  <c r="CN109" i="1"/>
  <c r="CN103" i="1" s="1"/>
  <c r="CX109" i="1"/>
  <c r="DH109" i="1"/>
  <c r="CT111" i="1"/>
  <c r="BR111" i="1"/>
  <c r="AT111" i="1"/>
  <c r="V111" i="1"/>
  <c r="AH111" i="1"/>
  <c r="BL111" i="1"/>
  <c r="DD111" i="1"/>
  <c r="R112" i="1"/>
  <c r="AR112" i="1"/>
  <c r="R116" i="1"/>
  <c r="AD116" i="1"/>
  <c r="AT116" i="1"/>
  <c r="BD116" i="1"/>
  <c r="BD113" i="1" s="1"/>
  <c r="BN116" i="1"/>
  <c r="BZ116" i="1"/>
  <c r="CJ116" i="1"/>
  <c r="CT116" i="1"/>
  <c r="CT113" i="1" s="1"/>
  <c r="DF116" i="1"/>
  <c r="DF113" i="1" s="1"/>
  <c r="V118" i="1"/>
  <c r="AL118" i="1"/>
  <c r="AV118" i="1"/>
  <c r="BH118" i="1"/>
  <c r="BR118" i="1"/>
  <c r="CB118" i="1"/>
  <c r="CN118" i="1"/>
  <c r="CX118" i="1"/>
  <c r="DH118" i="1"/>
  <c r="R120" i="1"/>
  <c r="AH120" i="1"/>
  <c r="AT120" i="1"/>
  <c r="BD120" i="1"/>
  <c r="BP120" i="1"/>
  <c r="BZ120" i="1"/>
  <c r="CJ120" i="1"/>
  <c r="CV120" i="1"/>
  <c r="DF120" i="1"/>
  <c r="DH124" i="1"/>
  <c r="CP124" i="1"/>
  <c r="BV124" i="1"/>
  <c r="BJ124" i="1"/>
  <c r="AH124" i="1"/>
  <c r="V124" i="1"/>
  <c r="CX124" i="1"/>
  <c r="CN124" i="1"/>
  <c r="BR124" i="1"/>
  <c r="AV124" i="1"/>
  <c r="AD124" i="1"/>
  <c r="T124" i="1"/>
  <c r="AR124" i="1"/>
  <c r="BX124" i="1"/>
  <c r="X126" i="1"/>
  <c r="AT126" i="1"/>
  <c r="BJ126" i="1"/>
  <c r="BZ126" i="1"/>
  <c r="CP126" i="1"/>
  <c r="DF126" i="1"/>
  <c r="X128" i="1"/>
  <c r="AT128" i="1"/>
  <c r="BJ128" i="1"/>
  <c r="BZ128" i="1"/>
  <c r="CP128" i="1"/>
  <c r="DF128" i="1"/>
  <c r="X130" i="1"/>
  <c r="AT130" i="1"/>
  <c r="BJ130" i="1"/>
  <c r="BZ130" i="1"/>
  <c r="CP130" i="1"/>
  <c r="DF130" i="1"/>
  <c r="X132" i="1"/>
  <c r="AT132" i="1"/>
  <c r="BJ132" i="1"/>
  <c r="BZ132" i="1"/>
  <c r="CP132" i="1"/>
  <c r="DF132" i="1"/>
  <c r="X134" i="1"/>
  <c r="AT134" i="1"/>
  <c r="BJ134" i="1"/>
  <c r="BZ134" i="1"/>
  <c r="CP134" i="1"/>
  <c r="DF134" i="1"/>
  <c r="X136" i="1"/>
  <c r="AT136" i="1"/>
  <c r="BH136" i="1"/>
  <c r="BX136" i="1"/>
  <c r="CN136" i="1"/>
  <c r="DB136" i="1"/>
  <c r="X142" i="1"/>
  <c r="BJ142" i="1"/>
  <c r="CP142" i="1"/>
  <c r="AL144" i="1"/>
  <c r="BR144" i="1"/>
  <c r="CX144" i="1"/>
  <c r="AT146" i="1"/>
  <c r="BZ146" i="1"/>
  <c r="DL148" i="1"/>
  <c r="DD148" i="1"/>
  <c r="CV148" i="1"/>
  <c r="CN148" i="1"/>
  <c r="CF148" i="1"/>
  <c r="BX148" i="1"/>
  <c r="BP148" i="1"/>
  <c r="BH148" i="1"/>
  <c r="AZ148" i="1"/>
  <c r="AR148" i="1"/>
  <c r="AH148" i="1"/>
  <c r="V148" i="1"/>
  <c r="DJ148" i="1"/>
  <c r="DB148" i="1"/>
  <c r="CT148" i="1"/>
  <c r="CL148" i="1"/>
  <c r="CD148" i="1"/>
  <c r="BV148" i="1"/>
  <c r="BN148" i="1"/>
  <c r="BF148" i="1"/>
  <c r="AX148" i="1"/>
  <c r="AP148" i="1"/>
  <c r="AD148" i="1"/>
  <c r="T148" i="1"/>
  <c r="DH148" i="1"/>
  <c r="CZ148" i="1"/>
  <c r="CR148" i="1"/>
  <c r="CJ148" i="1"/>
  <c r="CB148" i="1"/>
  <c r="BT148" i="1"/>
  <c r="BL148" i="1"/>
  <c r="BD148" i="1"/>
  <c r="AV148" i="1"/>
  <c r="AN148" i="1"/>
  <c r="Z148" i="1"/>
  <c r="R148" i="1"/>
  <c r="DN148" i="1" s="1"/>
  <c r="BB148" i="1"/>
  <c r="CH148" i="1"/>
  <c r="X61" i="1"/>
  <c r="DN61" i="1" s="1"/>
  <c r="AL61" i="1"/>
  <c r="AT61" i="1"/>
  <c r="BB61" i="1"/>
  <c r="BJ61" i="1"/>
  <c r="BR61" i="1"/>
  <c r="BZ61" i="1"/>
  <c r="CH61" i="1"/>
  <c r="CP61" i="1"/>
  <c r="CX61" i="1"/>
  <c r="X63" i="1"/>
  <c r="DN63" i="1" s="1"/>
  <c r="AL63" i="1"/>
  <c r="AT63" i="1"/>
  <c r="BB63" i="1"/>
  <c r="BJ63" i="1"/>
  <c r="BR63" i="1"/>
  <c r="BZ63" i="1"/>
  <c r="CH63" i="1"/>
  <c r="CP63" i="1"/>
  <c r="CX63" i="1"/>
  <c r="X65" i="1"/>
  <c r="DN65" i="1" s="1"/>
  <c r="AL65" i="1"/>
  <c r="AT65" i="1"/>
  <c r="BB65" i="1"/>
  <c r="BJ65" i="1"/>
  <c r="BR65" i="1"/>
  <c r="BZ65" i="1"/>
  <c r="CH65" i="1"/>
  <c r="CP65" i="1"/>
  <c r="CX65" i="1"/>
  <c r="X67" i="1"/>
  <c r="DN67" i="1" s="1"/>
  <c r="AL67" i="1"/>
  <c r="AT67" i="1"/>
  <c r="BB67" i="1"/>
  <c r="BJ67" i="1"/>
  <c r="BR67" i="1"/>
  <c r="BZ67" i="1"/>
  <c r="CH67" i="1"/>
  <c r="CP67" i="1"/>
  <c r="CX67" i="1"/>
  <c r="X69" i="1"/>
  <c r="DN69" i="1" s="1"/>
  <c r="AL69" i="1"/>
  <c r="AT69" i="1"/>
  <c r="BB69" i="1"/>
  <c r="BJ69" i="1"/>
  <c r="BR69" i="1"/>
  <c r="BZ69" i="1"/>
  <c r="CH69" i="1"/>
  <c r="CP69" i="1"/>
  <c r="CX69" i="1"/>
  <c r="R76" i="1"/>
  <c r="Z76" i="1"/>
  <c r="AN76" i="1"/>
  <c r="AV76" i="1"/>
  <c r="BD76" i="1"/>
  <c r="BL76" i="1"/>
  <c r="BT76" i="1"/>
  <c r="CB76" i="1"/>
  <c r="CJ76" i="1"/>
  <c r="CR76" i="1"/>
  <c r="CZ76" i="1"/>
  <c r="U78" i="1"/>
  <c r="U441" i="1" s="1"/>
  <c r="AH80" i="1"/>
  <c r="DN80" i="1" s="1"/>
  <c r="AR80" i="1"/>
  <c r="AZ80" i="1"/>
  <c r="BH80" i="1"/>
  <c r="BP80" i="1"/>
  <c r="BX80" i="1"/>
  <c r="CF80" i="1"/>
  <c r="CN80" i="1"/>
  <c r="CV80" i="1"/>
  <c r="DD80" i="1"/>
  <c r="R81" i="1"/>
  <c r="Z81" i="1"/>
  <c r="AN81" i="1"/>
  <c r="AV81" i="1"/>
  <c r="BD81" i="1"/>
  <c r="BL81" i="1"/>
  <c r="BT81" i="1"/>
  <c r="CB81" i="1"/>
  <c r="CJ81" i="1"/>
  <c r="CR81" i="1"/>
  <c r="CZ81" i="1"/>
  <c r="AK83" i="1"/>
  <c r="AK441" i="1" s="1"/>
  <c r="X85" i="1"/>
  <c r="X83" i="1" s="1"/>
  <c r="AL85" i="1"/>
  <c r="AT85" i="1"/>
  <c r="BB85" i="1"/>
  <c r="BJ85" i="1"/>
  <c r="BR85" i="1"/>
  <c r="BZ85" i="1"/>
  <c r="CH85" i="1"/>
  <c r="CP85" i="1"/>
  <c r="CX85" i="1"/>
  <c r="T86" i="1"/>
  <c r="AD86" i="1"/>
  <c r="AP86" i="1"/>
  <c r="AX86" i="1"/>
  <c r="BF86" i="1"/>
  <c r="BN86" i="1"/>
  <c r="BV86" i="1"/>
  <c r="CD86" i="1"/>
  <c r="CL86" i="1"/>
  <c r="CT86" i="1"/>
  <c r="DB86" i="1"/>
  <c r="DJ86" i="1"/>
  <c r="X87" i="1"/>
  <c r="DN87" i="1" s="1"/>
  <c r="AL87" i="1"/>
  <c r="AT87" i="1"/>
  <c r="BB87" i="1"/>
  <c r="BJ87" i="1"/>
  <c r="BR87" i="1"/>
  <c r="BZ87" i="1"/>
  <c r="CH87" i="1"/>
  <c r="CP87" i="1"/>
  <c r="CX87" i="1"/>
  <c r="T88" i="1"/>
  <c r="AD88" i="1"/>
  <c r="AP88" i="1"/>
  <c r="AX88" i="1"/>
  <c r="BF88" i="1"/>
  <c r="BN88" i="1"/>
  <c r="BV88" i="1"/>
  <c r="CD88" i="1"/>
  <c r="CL88" i="1"/>
  <c r="CT88" i="1"/>
  <c r="DB88" i="1"/>
  <c r="DJ88" i="1"/>
  <c r="X89" i="1"/>
  <c r="AL89" i="1"/>
  <c r="AT89" i="1"/>
  <c r="BB89" i="1"/>
  <c r="BJ89" i="1"/>
  <c r="BR89" i="1"/>
  <c r="BZ89" i="1"/>
  <c r="CH89" i="1"/>
  <c r="CP89" i="1"/>
  <c r="CX89" i="1"/>
  <c r="T90" i="1"/>
  <c r="AD90" i="1"/>
  <c r="AP90" i="1"/>
  <c r="AX90" i="1"/>
  <c r="BF90" i="1"/>
  <c r="BN90" i="1"/>
  <c r="BV90" i="1"/>
  <c r="CD90" i="1"/>
  <c r="CL90" i="1"/>
  <c r="CT90" i="1"/>
  <c r="DB90" i="1"/>
  <c r="DJ90" i="1"/>
  <c r="X91" i="1"/>
  <c r="DN91" i="1" s="1"/>
  <c r="AL91" i="1"/>
  <c r="AT91" i="1"/>
  <c r="BB91" i="1"/>
  <c r="BJ91" i="1"/>
  <c r="BR91" i="1"/>
  <c r="BZ91" i="1"/>
  <c r="CH91" i="1"/>
  <c r="CP91" i="1"/>
  <c r="CX91" i="1"/>
  <c r="T92" i="1"/>
  <c r="AD92" i="1"/>
  <c r="AP92" i="1"/>
  <c r="AX92" i="1"/>
  <c r="BF92" i="1"/>
  <c r="BN92" i="1"/>
  <c r="BV92" i="1"/>
  <c r="CD92" i="1"/>
  <c r="CL92" i="1"/>
  <c r="CT92" i="1"/>
  <c r="DB92" i="1"/>
  <c r="DJ92" i="1"/>
  <c r="X93" i="1"/>
  <c r="DN93" i="1" s="1"/>
  <c r="AR93" i="1"/>
  <c r="AR83" i="1" s="1"/>
  <c r="AZ93" i="1"/>
  <c r="AZ83" i="1" s="1"/>
  <c r="BH93" i="1"/>
  <c r="BH83" i="1" s="1"/>
  <c r="BP93" i="1"/>
  <c r="BP83" i="1" s="1"/>
  <c r="BX93" i="1"/>
  <c r="BX83" i="1" s="1"/>
  <c r="CF93" i="1"/>
  <c r="CF83" i="1" s="1"/>
  <c r="CN93" i="1"/>
  <c r="CN83" i="1" s="1"/>
  <c r="CV93" i="1"/>
  <c r="CV83" i="1" s="1"/>
  <c r="DD93" i="1"/>
  <c r="DD83" i="1" s="1"/>
  <c r="X94" i="1"/>
  <c r="DN94" i="1" s="1"/>
  <c r="AL94" i="1"/>
  <c r="AT94" i="1"/>
  <c r="BB94" i="1"/>
  <c r="BJ94" i="1"/>
  <c r="BR94" i="1"/>
  <c r="BZ94" i="1"/>
  <c r="CH94" i="1"/>
  <c r="CP94" i="1"/>
  <c r="CX94" i="1"/>
  <c r="DF94" i="1"/>
  <c r="DF83" i="1" s="1"/>
  <c r="R95" i="1"/>
  <c r="Z95" i="1"/>
  <c r="AN95" i="1"/>
  <c r="AV95" i="1"/>
  <c r="BD95" i="1"/>
  <c r="BL95" i="1"/>
  <c r="BT95" i="1"/>
  <c r="CB95" i="1"/>
  <c r="CJ95" i="1"/>
  <c r="CR95" i="1"/>
  <c r="CZ95" i="1"/>
  <c r="V96" i="1"/>
  <c r="AH96" i="1"/>
  <c r="AH83" i="1" s="1"/>
  <c r="AP96" i="1"/>
  <c r="AX96" i="1"/>
  <c r="BF96" i="1"/>
  <c r="BN96" i="1"/>
  <c r="BV96" i="1"/>
  <c r="CD96" i="1"/>
  <c r="CL96" i="1"/>
  <c r="CT96" i="1"/>
  <c r="DB96" i="1"/>
  <c r="DJ96" i="1"/>
  <c r="Z97" i="1"/>
  <c r="DN97" i="1" s="1"/>
  <c r="AT97" i="1"/>
  <c r="BR97" i="1"/>
  <c r="CN97" i="1"/>
  <c r="T98" i="1"/>
  <c r="AN98" i="1"/>
  <c r="AV98" i="1"/>
  <c r="BV98" i="1"/>
  <c r="CP98" i="1"/>
  <c r="CZ98" i="1"/>
  <c r="DL98" i="1"/>
  <c r="Z99" i="1"/>
  <c r="AV99" i="1"/>
  <c r="BV99" i="1"/>
  <c r="CP99" i="1"/>
  <c r="T100" i="1"/>
  <c r="AD100" i="1"/>
  <c r="AP100" i="1"/>
  <c r="AX100" i="1"/>
  <c r="BF100" i="1"/>
  <c r="BN100" i="1"/>
  <c r="BV100" i="1"/>
  <c r="CD100" i="1"/>
  <c r="CL100" i="1"/>
  <c r="CT100" i="1"/>
  <c r="DB100" i="1"/>
  <c r="DJ100" i="1"/>
  <c r="V101" i="1"/>
  <c r="DN101" i="1" s="1"/>
  <c r="AH101" i="1"/>
  <c r="AR101" i="1"/>
  <c r="AZ101" i="1"/>
  <c r="BH101" i="1"/>
  <c r="BP101" i="1"/>
  <c r="BX101" i="1"/>
  <c r="CF101" i="1"/>
  <c r="CN101" i="1"/>
  <c r="CV101" i="1"/>
  <c r="DD101" i="1"/>
  <c r="R102" i="1"/>
  <c r="Z102" i="1"/>
  <c r="AN102" i="1"/>
  <c r="AV102" i="1"/>
  <c r="BD102" i="1"/>
  <c r="BL102" i="1"/>
  <c r="BT102" i="1"/>
  <c r="CB102" i="1"/>
  <c r="CJ102" i="1"/>
  <c r="CR102" i="1"/>
  <c r="CZ102" i="1"/>
  <c r="DH104" i="1"/>
  <c r="CZ104" i="1"/>
  <c r="CR104" i="1"/>
  <c r="CJ104" i="1"/>
  <c r="CB104" i="1"/>
  <c r="CB103" i="1" s="1"/>
  <c r="BT104" i="1"/>
  <c r="BL104" i="1"/>
  <c r="BD104" i="1"/>
  <c r="AV104" i="1"/>
  <c r="AN104" i="1"/>
  <c r="Z104" i="1"/>
  <c r="X104" i="1"/>
  <c r="AP104" i="1"/>
  <c r="AZ104" i="1"/>
  <c r="BJ104" i="1"/>
  <c r="BV104" i="1"/>
  <c r="CF104" i="1"/>
  <c r="CP104" i="1"/>
  <c r="DB104" i="1"/>
  <c r="DL104" i="1"/>
  <c r="T105" i="1"/>
  <c r="AL105" i="1"/>
  <c r="AV105" i="1"/>
  <c r="BF105" i="1"/>
  <c r="BF103" i="1" s="1"/>
  <c r="BP105" i="1"/>
  <c r="BZ105" i="1"/>
  <c r="BZ103" i="1" s="1"/>
  <c r="CJ105" i="1"/>
  <c r="CV105" i="1"/>
  <c r="DJ107" i="1"/>
  <c r="DB107" i="1"/>
  <c r="CT107" i="1"/>
  <c r="CL107" i="1"/>
  <c r="CD107" i="1"/>
  <c r="BV107" i="1"/>
  <c r="BN107" i="1"/>
  <c r="BF107" i="1"/>
  <c r="AX107" i="1"/>
  <c r="AX103" i="1" s="1"/>
  <c r="AP107" i="1"/>
  <c r="AD107" i="1"/>
  <c r="T107" i="1"/>
  <c r="DN107" i="1" s="1"/>
  <c r="Z107" i="1"/>
  <c r="AR107" i="1"/>
  <c r="BB107" i="1"/>
  <c r="BL107" i="1"/>
  <c r="BX107" i="1"/>
  <c r="CH107" i="1"/>
  <c r="CR107" i="1"/>
  <c r="DD107" i="1"/>
  <c r="X109" i="1"/>
  <c r="AN109" i="1"/>
  <c r="AZ109" i="1"/>
  <c r="BJ109" i="1"/>
  <c r="BT109" i="1"/>
  <c r="CF109" i="1"/>
  <c r="CP109" i="1"/>
  <c r="CZ109" i="1"/>
  <c r="R111" i="1"/>
  <c r="DN111" i="1" s="1"/>
  <c r="AR111" i="1"/>
  <c r="BV111" i="1"/>
  <c r="DH111" i="1"/>
  <c r="T112" i="1"/>
  <c r="DH115" i="1"/>
  <c r="CZ115" i="1"/>
  <c r="CR115" i="1"/>
  <c r="CJ115" i="1"/>
  <c r="CJ113" i="1" s="1"/>
  <c r="CB115" i="1"/>
  <c r="CB113" i="1" s="1"/>
  <c r="BV115" i="1"/>
  <c r="BN115" i="1"/>
  <c r="BN113" i="1" s="1"/>
  <c r="BF115" i="1"/>
  <c r="AX115" i="1"/>
  <c r="AP115" i="1"/>
  <c r="AD115" i="1"/>
  <c r="AD113" i="1" s="1"/>
  <c r="T115" i="1"/>
  <c r="T113" i="1" s="1"/>
  <c r="Z115" i="1"/>
  <c r="AR115" i="1"/>
  <c r="AR113" i="1" s="1"/>
  <c r="BB115" i="1"/>
  <c r="BL115" i="1"/>
  <c r="BL113" i="1" s="1"/>
  <c r="CF115" i="1"/>
  <c r="CP115" i="1"/>
  <c r="DB115" i="1"/>
  <c r="DB113" i="1" s="1"/>
  <c r="DL115" i="1"/>
  <c r="T116" i="1"/>
  <c r="AL116" i="1"/>
  <c r="AV116" i="1"/>
  <c r="AV113" i="1" s="1"/>
  <c r="BF116" i="1"/>
  <c r="BR116" i="1"/>
  <c r="CB116" i="1"/>
  <c r="CL116" i="1"/>
  <c r="CL113" i="1" s="1"/>
  <c r="CX116" i="1"/>
  <c r="DH116" i="1"/>
  <c r="X118" i="1"/>
  <c r="AN118" i="1"/>
  <c r="AZ118" i="1"/>
  <c r="BJ118" i="1"/>
  <c r="BT118" i="1"/>
  <c r="CF118" i="1"/>
  <c r="CP118" i="1"/>
  <c r="CZ118" i="1"/>
  <c r="V120" i="1"/>
  <c r="AL120" i="1"/>
  <c r="AV120" i="1"/>
  <c r="BH120" i="1"/>
  <c r="BR120" i="1"/>
  <c r="CB120" i="1"/>
  <c r="CN120" i="1"/>
  <c r="CX120" i="1"/>
  <c r="DH120" i="1"/>
  <c r="R124" i="1"/>
  <c r="AT124" i="1"/>
  <c r="CF124" i="1"/>
  <c r="Z126" i="1"/>
  <c r="AV126" i="1"/>
  <c r="BL126" i="1"/>
  <c r="CB126" i="1"/>
  <c r="CR126" i="1"/>
  <c r="Z128" i="1"/>
  <c r="AV128" i="1"/>
  <c r="BL128" i="1"/>
  <c r="CB128" i="1"/>
  <c r="CR128" i="1"/>
  <c r="Z130" i="1"/>
  <c r="AV130" i="1"/>
  <c r="BL130" i="1"/>
  <c r="CB130" i="1"/>
  <c r="CR130" i="1"/>
  <c r="Z132" i="1"/>
  <c r="AV132" i="1"/>
  <c r="BL132" i="1"/>
  <c r="CB132" i="1"/>
  <c r="CR132" i="1"/>
  <c r="Z134" i="1"/>
  <c r="AV134" i="1"/>
  <c r="BL134" i="1"/>
  <c r="CB134" i="1"/>
  <c r="CR134" i="1"/>
  <c r="Z136" i="1"/>
  <c r="DM136" i="1"/>
  <c r="DM117" i="1" s="1"/>
  <c r="AV136" i="1"/>
  <c r="BJ136" i="1"/>
  <c r="BZ136" i="1"/>
  <c r="CP136" i="1"/>
  <c r="CO117" i="1"/>
  <c r="CO441" i="1" s="1"/>
  <c r="DL139" i="1"/>
  <c r="DD139" i="1"/>
  <c r="CV139" i="1"/>
  <c r="CN139" i="1"/>
  <c r="CF139" i="1"/>
  <c r="BX139" i="1"/>
  <c r="DJ139" i="1"/>
  <c r="DB139" i="1"/>
  <c r="DB137" i="1" s="1"/>
  <c r="CT139" i="1"/>
  <c r="CL139" i="1"/>
  <c r="CL137" i="1" s="1"/>
  <c r="CD139" i="1"/>
  <c r="BV139" i="1"/>
  <c r="BV137" i="1" s="1"/>
  <c r="BN139" i="1"/>
  <c r="BF139" i="1"/>
  <c r="BF137" i="1" s="1"/>
  <c r="AX139" i="1"/>
  <c r="AP139" i="1"/>
  <c r="AP137" i="1" s="1"/>
  <c r="AD139" i="1"/>
  <c r="AD137" i="1" s="1"/>
  <c r="T139" i="1"/>
  <c r="DH139" i="1"/>
  <c r="CZ139" i="1"/>
  <c r="CR139" i="1"/>
  <c r="CJ139" i="1"/>
  <c r="CB139" i="1"/>
  <c r="BT139" i="1"/>
  <c r="BL139" i="1"/>
  <c r="BD139" i="1"/>
  <c r="AV139" i="1"/>
  <c r="AN139" i="1"/>
  <c r="AN137" i="1" s="1"/>
  <c r="Z139" i="1"/>
  <c r="Z137" i="1" s="1"/>
  <c r="R139" i="1"/>
  <c r="AL139" i="1"/>
  <c r="BB139" i="1"/>
  <c r="BR139" i="1"/>
  <c r="CX139" i="1"/>
  <c r="DM141" i="1"/>
  <c r="DM137" i="1" s="1"/>
  <c r="V141" i="1"/>
  <c r="DN141" i="1" s="1"/>
  <c r="AL142" i="1"/>
  <c r="BR142" i="1"/>
  <c r="CX142" i="1"/>
  <c r="AT144" i="1"/>
  <c r="BZ144" i="1"/>
  <c r="DL146" i="1"/>
  <c r="DD146" i="1"/>
  <c r="CV146" i="1"/>
  <c r="CN146" i="1"/>
  <c r="CF146" i="1"/>
  <c r="BX146" i="1"/>
  <c r="BP146" i="1"/>
  <c r="BH146" i="1"/>
  <c r="AZ146" i="1"/>
  <c r="AR146" i="1"/>
  <c r="AH146" i="1"/>
  <c r="V146" i="1"/>
  <c r="DJ146" i="1"/>
  <c r="DB146" i="1"/>
  <c r="CT146" i="1"/>
  <c r="CL146" i="1"/>
  <c r="CD146" i="1"/>
  <c r="BV146" i="1"/>
  <c r="BN146" i="1"/>
  <c r="BF146" i="1"/>
  <c r="AX146" i="1"/>
  <c r="AP146" i="1"/>
  <c r="AD146" i="1"/>
  <c r="T146" i="1"/>
  <c r="DH146" i="1"/>
  <c r="CZ146" i="1"/>
  <c r="CR146" i="1"/>
  <c r="CJ146" i="1"/>
  <c r="CB146" i="1"/>
  <c r="BT146" i="1"/>
  <c r="BL146" i="1"/>
  <c r="BD146" i="1"/>
  <c r="AV146" i="1"/>
  <c r="AN146" i="1"/>
  <c r="Z146" i="1"/>
  <c r="R146" i="1"/>
  <c r="BB146" i="1"/>
  <c r="CH146" i="1"/>
  <c r="X96" i="1"/>
  <c r="AL96" i="1"/>
  <c r="AR96" i="1"/>
  <c r="AZ96" i="1"/>
  <c r="BH96" i="1"/>
  <c r="BP96" i="1"/>
  <c r="BX96" i="1"/>
  <c r="CF96" i="1"/>
  <c r="CN96" i="1"/>
  <c r="CV96" i="1"/>
  <c r="DD96" i="1"/>
  <c r="DL96" i="1"/>
  <c r="DL83" i="1" s="1"/>
  <c r="V98" i="1"/>
  <c r="AP98" i="1"/>
  <c r="BF98" i="1"/>
  <c r="BX98" i="1"/>
  <c r="CR98" i="1"/>
  <c r="DD98" i="1"/>
  <c r="DM101" i="1"/>
  <c r="DM83" i="1" s="1"/>
  <c r="DN104" i="1"/>
  <c r="DJ109" i="1"/>
  <c r="DB109" i="1"/>
  <c r="CT109" i="1"/>
  <c r="CL109" i="1"/>
  <c r="CD109" i="1"/>
  <c r="BV109" i="1"/>
  <c r="BN109" i="1"/>
  <c r="BF109" i="1"/>
  <c r="AX109" i="1"/>
  <c r="AP109" i="1"/>
  <c r="AD109" i="1"/>
  <c r="T109" i="1"/>
  <c r="Z109" i="1"/>
  <c r="AR109" i="1"/>
  <c r="BB109" i="1"/>
  <c r="BL109" i="1"/>
  <c r="BX109" i="1"/>
  <c r="CH109" i="1"/>
  <c r="CR109" i="1"/>
  <c r="DD109" i="1"/>
  <c r="DN115" i="1"/>
  <c r="X116" i="1"/>
  <c r="AN116" i="1"/>
  <c r="AN113" i="1" s="1"/>
  <c r="AX116" i="1"/>
  <c r="BJ116" i="1"/>
  <c r="BT116" i="1"/>
  <c r="BT113" i="1" s="1"/>
  <c r="CD116" i="1"/>
  <c r="CD113" i="1" s="1"/>
  <c r="CP116" i="1"/>
  <c r="CZ116" i="1"/>
  <c r="DJ118" i="1"/>
  <c r="DB118" i="1"/>
  <c r="CT118" i="1"/>
  <c r="CL118" i="1"/>
  <c r="CD118" i="1"/>
  <c r="BV118" i="1"/>
  <c r="BN118" i="1"/>
  <c r="BF118" i="1"/>
  <c r="AX118" i="1"/>
  <c r="AP118" i="1"/>
  <c r="AD118" i="1"/>
  <c r="T118" i="1"/>
  <c r="Z118" i="1"/>
  <c r="AR118" i="1"/>
  <c r="BB118" i="1"/>
  <c r="BL118" i="1"/>
  <c r="BX118" i="1"/>
  <c r="CH118" i="1"/>
  <c r="CR118" i="1"/>
  <c r="DD118" i="1"/>
  <c r="X120" i="1"/>
  <c r="AN120" i="1"/>
  <c r="AZ120" i="1"/>
  <c r="BJ120" i="1"/>
  <c r="BT120" i="1"/>
  <c r="CF120" i="1"/>
  <c r="CP120" i="1"/>
  <c r="CZ120" i="1"/>
  <c r="DL126" i="1"/>
  <c r="DL117" i="1" s="1"/>
  <c r="DD126" i="1"/>
  <c r="CV126" i="1"/>
  <c r="CN126" i="1"/>
  <c r="CF126" i="1"/>
  <c r="BX126" i="1"/>
  <c r="BP126" i="1"/>
  <c r="BH126" i="1"/>
  <c r="AZ126" i="1"/>
  <c r="AR126" i="1"/>
  <c r="AH126" i="1"/>
  <c r="V126" i="1"/>
  <c r="DJ126" i="1"/>
  <c r="DB126" i="1"/>
  <c r="CT126" i="1"/>
  <c r="CL126" i="1"/>
  <c r="CD126" i="1"/>
  <c r="BV126" i="1"/>
  <c r="BN126" i="1"/>
  <c r="BF126" i="1"/>
  <c r="AX126" i="1"/>
  <c r="AP126" i="1"/>
  <c r="AD126" i="1"/>
  <c r="T126" i="1"/>
  <c r="AL126" i="1"/>
  <c r="BB126" i="1"/>
  <c r="BR126" i="1"/>
  <c r="CH126" i="1"/>
  <c r="CX126" i="1"/>
  <c r="DL128" i="1"/>
  <c r="DD128" i="1"/>
  <c r="CV128" i="1"/>
  <c r="CN128" i="1"/>
  <c r="CF128" i="1"/>
  <c r="BX128" i="1"/>
  <c r="BP128" i="1"/>
  <c r="BH128" i="1"/>
  <c r="AZ128" i="1"/>
  <c r="AR128" i="1"/>
  <c r="AH128" i="1"/>
  <c r="V128" i="1"/>
  <c r="DJ128" i="1"/>
  <c r="DB128" i="1"/>
  <c r="CT128" i="1"/>
  <c r="CL128" i="1"/>
  <c r="CD128" i="1"/>
  <c r="BV128" i="1"/>
  <c r="BN128" i="1"/>
  <c r="BF128" i="1"/>
  <c r="AX128" i="1"/>
  <c r="AP128" i="1"/>
  <c r="AD128" i="1"/>
  <c r="T128" i="1"/>
  <c r="AL128" i="1"/>
  <c r="BB128" i="1"/>
  <c r="BR128" i="1"/>
  <c r="CH128" i="1"/>
  <c r="CX128" i="1"/>
  <c r="DL130" i="1"/>
  <c r="DD130" i="1"/>
  <c r="CV130" i="1"/>
  <c r="CN130" i="1"/>
  <c r="CF130" i="1"/>
  <c r="BX130" i="1"/>
  <c r="BP130" i="1"/>
  <c r="BH130" i="1"/>
  <c r="AZ130" i="1"/>
  <c r="AR130" i="1"/>
  <c r="AH130" i="1"/>
  <c r="V130" i="1"/>
  <c r="DJ130" i="1"/>
  <c r="DB130" i="1"/>
  <c r="CT130" i="1"/>
  <c r="CL130" i="1"/>
  <c r="CD130" i="1"/>
  <c r="BV130" i="1"/>
  <c r="BN130" i="1"/>
  <c r="BF130" i="1"/>
  <c r="AX130" i="1"/>
  <c r="AP130" i="1"/>
  <c r="AD130" i="1"/>
  <c r="T130" i="1"/>
  <c r="AL130" i="1"/>
  <c r="BB130" i="1"/>
  <c r="BR130" i="1"/>
  <c r="CH130" i="1"/>
  <c r="CX130" i="1"/>
  <c r="DL132" i="1"/>
  <c r="DD132" i="1"/>
  <c r="CV132" i="1"/>
  <c r="CN132" i="1"/>
  <c r="CF132" i="1"/>
  <c r="BX132" i="1"/>
  <c r="BP132" i="1"/>
  <c r="BH132" i="1"/>
  <c r="AZ132" i="1"/>
  <c r="AR132" i="1"/>
  <c r="AH132" i="1"/>
  <c r="V132" i="1"/>
  <c r="DJ132" i="1"/>
  <c r="DB132" i="1"/>
  <c r="CT132" i="1"/>
  <c r="CL132" i="1"/>
  <c r="CD132" i="1"/>
  <c r="BV132" i="1"/>
  <c r="BN132" i="1"/>
  <c r="BF132" i="1"/>
  <c r="AX132" i="1"/>
  <c r="AP132" i="1"/>
  <c r="AD132" i="1"/>
  <c r="T132" i="1"/>
  <c r="AL132" i="1"/>
  <c r="BB132" i="1"/>
  <c r="BR132" i="1"/>
  <c r="CH132" i="1"/>
  <c r="CX132" i="1"/>
  <c r="DL134" i="1"/>
  <c r="DD134" i="1"/>
  <c r="CV134" i="1"/>
  <c r="CN134" i="1"/>
  <c r="CF134" i="1"/>
  <c r="BX134" i="1"/>
  <c r="BP134" i="1"/>
  <c r="BH134" i="1"/>
  <c r="AZ134" i="1"/>
  <c r="AR134" i="1"/>
  <c r="AH134" i="1"/>
  <c r="V134" i="1"/>
  <c r="DJ134" i="1"/>
  <c r="DB134" i="1"/>
  <c r="CT134" i="1"/>
  <c r="CL134" i="1"/>
  <c r="CD134" i="1"/>
  <c r="BV134" i="1"/>
  <c r="BN134" i="1"/>
  <c r="BF134" i="1"/>
  <c r="AX134" i="1"/>
  <c r="AP134" i="1"/>
  <c r="AD134" i="1"/>
  <c r="T134" i="1"/>
  <c r="AL134" i="1"/>
  <c r="BB134" i="1"/>
  <c r="BR134" i="1"/>
  <c r="CH134" i="1"/>
  <c r="CX134" i="1"/>
  <c r="DH136" i="1"/>
  <c r="CZ136" i="1"/>
  <c r="CR136" i="1"/>
  <c r="CL136" i="1"/>
  <c r="CD136" i="1"/>
  <c r="BV136" i="1"/>
  <c r="BN136" i="1"/>
  <c r="BF136" i="1"/>
  <c r="AX136" i="1"/>
  <c r="AR136" i="1"/>
  <c r="AH136" i="1"/>
  <c r="V136" i="1"/>
  <c r="DF136" i="1"/>
  <c r="CX136" i="1"/>
  <c r="CJ136" i="1"/>
  <c r="CB136" i="1"/>
  <c r="BT136" i="1"/>
  <c r="BL136" i="1"/>
  <c r="BD136" i="1"/>
  <c r="AP136" i="1"/>
  <c r="AD136" i="1"/>
  <c r="T136" i="1"/>
  <c r="AL136" i="1"/>
  <c r="AZ136" i="1"/>
  <c r="BP136" i="1"/>
  <c r="CF136" i="1"/>
  <c r="CT136" i="1"/>
  <c r="DJ136" i="1"/>
  <c r="DF137" i="1"/>
  <c r="AT142" i="1"/>
  <c r="BZ142" i="1"/>
  <c r="DL144" i="1"/>
  <c r="DD144" i="1"/>
  <c r="CV144" i="1"/>
  <c r="CN144" i="1"/>
  <c r="CF144" i="1"/>
  <c r="BX144" i="1"/>
  <c r="BP144" i="1"/>
  <c r="BH144" i="1"/>
  <c r="AZ144" i="1"/>
  <c r="AR144" i="1"/>
  <c r="AH144" i="1"/>
  <c r="V144" i="1"/>
  <c r="DJ144" i="1"/>
  <c r="DB144" i="1"/>
  <c r="CT144" i="1"/>
  <c r="CL144" i="1"/>
  <c r="CD144" i="1"/>
  <c r="BV144" i="1"/>
  <c r="BN144" i="1"/>
  <c r="BF144" i="1"/>
  <c r="AX144" i="1"/>
  <c r="AP144" i="1"/>
  <c r="AD144" i="1"/>
  <c r="T144" i="1"/>
  <c r="DH144" i="1"/>
  <c r="CZ144" i="1"/>
  <c r="CR144" i="1"/>
  <c r="CJ144" i="1"/>
  <c r="CB144" i="1"/>
  <c r="BT144" i="1"/>
  <c r="BL144" i="1"/>
  <c r="BD144" i="1"/>
  <c r="AV144" i="1"/>
  <c r="AN144" i="1"/>
  <c r="Z144" i="1"/>
  <c r="R144" i="1"/>
  <c r="DN144" i="1" s="1"/>
  <c r="BB144" i="1"/>
  <c r="CH144" i="1"/>
  <c r="X86" i="1"/>
  <c r="AL86" i="1"/>
  <c r="AT86" i="1"/>
  <c r="BB86" i="1"/>
  <c r="BJ86" i="1"/>
  <c r="BR86" i="1"/>
  <c r="BZ86" i="1"/>
  <c r="CH86" i="1"/>
  <c r="CP86" i="1"/>
  <c r="CX86" i="1"/>
  <c r="X88" i="1"/>
  <c r="AL88" i="1"/>
  <c r="AT88" i="1"/>
  <c r="BB88" i="1"/>
  <c r="BJ88" i="1"/>
  <c r="BR88" i="1"/>
  <c r="BZ88" i="1"/>
  <c r="CH88" i="1"/>
  <c r="CP88" i="1"/>
  <c r="CX88" i="1"/>
  <c r="X90" i="1"/>
  <c r="AL90" i="1"/>
  <c r="AT90" i="1"/>
  <c r="BB90" i="1"/>
  <c r="BJ90" i="1"/>
  <c r="BR90" i="1"/>
  <c r="BZ90" i="1"/>
  <c r="CH90" i="1"/>
  <c r="CP90" i="1"/>
  <c r="CX90" i="1"/>
  <c r="X92" i="1"/>
  <c r="AL92" i="1"/>
  <c r="AT92" i="1"/>
  <c r="BB92" i="1"/>
  <c r="BJ92" i="1"/>
  <c r="BR92" i="1"/>
  <c r="BZ92" i="1"/>
  <c r="CH92" i="1"/>
  <c r="CP92" i="1"/>
  <c r="CX92" i="1"/>
  <c r="R96" i="1"/>
  <c r="Z96" i="1"/>
  <c r="AT96" i="1"/>
  <c r="BB96" i="1"/>
  <c r="BJ96" i="1"/>
  <c r="BR96" i="1"/>
  <c r="BZ96" i="1"/>
  <c r="CH96" i="1"/>
  <c r="CP96" i="1"/>
  <c r="CX96" i="1"/>
  <c r="Z98" i="1"/>
  <c r="AR98" i="1"/>
  <c r="BL98" i="1"/>
  <c r="CF98" i="1"/>
  <c r="X100" i="1"/>
  <c r="AL100" i="1"/>
  <c r="AT100" i="1"/>
  <c r="BB100" i="1"/>
  <c r="BJ100" i="1"/>
  <c r="BR100" i="1"/>
  <c r="BZ100" i="1"/>
  <c r="CH100" i="1"/>
  <c r="CP100" i="1"/>
  <c r="CX100" i="1"/>
  <c r="DJ105" i="1"/>
  <c r="DJ103" i="1" s="1"/>
  <c r="DB105" i="1"/>
  <c r="CT105" i="1"/>
  <c r="CT103" i="1" s="1"/>
  <c r="CL105" i="1"/>
  <c r="CL103" i="1" s="1"/>
  <c r="CD105" i="1"/>
  <c r="CD103" i="1" s="1"/>
  <c r="BV105" i="1"/>
  <c r="BN105" i="1"/>
  <c r="BN103" i="1" s="1"/>
  <c r="BH105" i="1"/>
  <c r="BH103" i="1" s="1"/>
  <c r="AZ105" i="1"/>
  <c r="AR105" i="1"/>
  <c r="AR103" i="1" s="1"/>
  <c r="AH105" i="1"/>
  <c r="V105" i="1"/>
  <c r="V103" i="1" s="1"/>
  <c r="Z105" i="1"/>
  <c r="AP105" i="1"/>
  <c r="BB105" i="1"/>
  <c r="BB103" i="1" s="1"/>
  <c r="BT105" i="1"/>
  <c r="CF105" i="1"/>
  <c r="CP105" i="1"/>
  <c r="CZ105" i="1"/>
  <c r="DL105" i="1"/>
  <c r="R109" i="1"/>
  <c r="AH109" i="1"/>
  <c r="AT109" i="1"/>
  <c r="BD109" i="1"/>
  <c r="BP109" i="1"/>
  <c r="BZ109" i="1"/>
  <c r="CJ109" i="1"/>
  <c r="CV109" i="1"/>
  <c r="DF109" i="1"/>
  <c r="DF103" i="1" s="1"/>
  <c r="AT112" i="1"/>
  <c r="V112" i="1"/>
  <c r="AH112" i="1"/>
  <c r="DL116" i="1"/>
  <c r="DD116" i="1"/>
  <c r="DD113" i="1" s="1"/>
  <c r="CV116" i="1"/>
  <c r="CV113" i="1" s="1"/>
  <c r="CN116" i="1"/>
  <c r="CN113" i="1" s="1"/>
  <c r="CF116" i="1"/>
  <c r="BX116" i="1"/>
  <c r="BX113" i="1" s="1"/>
  <c r="BP116" i="1"/>
  <c r="BP113" i="1" s="1"/>
  <c r="BH116" i="1"/>
  <c r="BH113" i="1" s="1"/>
  <c r="AZ116" i="1"/>
  <c r="AZ113" i="1" s="1"/>
  <c r="AR116" i="1"/>
  <c r="AH116" i="1"/>
  <c r="AH113" i="1" s="1"/>
  <c r="V116" i="1"/>
  <c r="V113" i="1" s="1"/>
  <c r="Z116" i="1"/>
  <c r="AP116" i="1"/>
  <c r="BB116" i="1"/>
  <c r="BL116" i="1"/>
  <c r="BV116" i="1"/>
  <c r="CH116" i="1"/>
  <c r="CR116" i="1"/>
  <c r="DB116" i="1"/>
  <c r="R118" i="1"/>
  <c r="AH118" i="1"/>
  <c r="AT118" i="1"/>
  <c r="BD118" i="1"/>
  <c r="BP118" i="1"/>
  <c r="BZ118" i="1"/>
  <c r="CJ118" i="1"/>
  <c r="CV118" i="1"/>
  <c r="DF118" i="1"/>
  <c r="DF117" i="1" s="1"/>
  <c r="DJ120" i="1"/>
  <c r="DB120" i="1"/>
  <c r="CT120" i="1"/>
  <c r="CL120" i="1"/>
  <c r="CD120" i="1"/>
  <c r="BV120" i="1"/>
  <c r="BN120" i="1"/>
  <c r="BF120" i="1"/>
  <c r="AX120" i="1"/>
  <c r="AP120" i="1"/>
  <c r="AD120" i="1"/>
  <c r="T120" i="1"/>
  <c r="Z120" i="1"/>
  <c r="AR120" i="1"/>
  <c r="BB120" i="1"/>
  <c r="BL120" i="1"/>
  <c r="BX120" i="1"/>
  <c r="CH120" i="1"/>
  <c r="CR120" i="1"/>
  <c r="DD120" i="1"/>
  <c r="R126" i="1"/>
  <c r="AN126" i="1"/>
  <c r="BD126" i="1"/>
  <c r="BT126" i="1"/>
  <c r="CJ126" i="1"/>
  <c r="CZ126" i="1"/>
  <c r="R128" i="1"/>
  <c r="AN128" i="1"/>
  <c r="BD128" i="1"/>
  <c r="BT128" i="1"/>
  <c r="CJ128" i="1"/>
  <c r="CZ128" i="1"/>
  <c r="R130" i="1"/>
  <c r="AN130" i="1"/>
  <c r="BD130" i="1"/>
  <c r="BT130" i="1"/>
  <c r="CJ130" i="1"/>
  <c r="CZ130" i="1"/>
  <c r="R132" i="1"/>
  <c r="AN132" i="1"/>
  <c r="BD132" i="1"/>
  <c r="BT132" i="1"/>
  <c r="CJ132" i="1"/>
  <c r="CZ132" i="1"/>
  <c r="R134" i="1"/>
  <c r="AN134" i="1"/>
  <c r="BD134" i="1"/>
  <c r="BT134" i="1"/>
  <c r="CJ134" i="1"/>
  <c r="CZ134" i="1"/>
  <c r="R136" i="1"/>
  <c r="AN136" i="1"/>
  <c r="BB136" i="1"/>
  <c r="BR136" i="1"/>
  <c r="CH136" i="1"/>
  <c r="CV136" i="1"/>
  <c r="DL136" i="1"/>
  <c r="DL142" i="1"/>
  <c r="DD142" i="1"/>
  <c r="CV142" i="1"/>
  <c r="CN142" i="1"/>
  <c r="CF142" i="1"/>
  <c r="BX142" i="1"/>
  <c r="BP142" i="1"/>
  <c r="BH142" i="1"/>
  <c r="AZ142" i="1"/>
  <c r="AR142" i="1"/>
  <c r="AH142" i="1"/>
  <c r="V142" i="1"/>
  <c r="DJ142" i="1"/>
  <c r="DB142" i="1"/>
  <c r="CT142" i="1"/>
  <c r="CL142" i="1"/>
  <c r="CD142" i="1"/>
  <c r="BV142" i="1"/>
  <c r="BN142" i="1"/>
  <c r="BF142" i="1"/>
  <c r="AX142" i="1"/>
  <c r="AP142" i="1"/>
  <c r="AD142" i="1"/>
  <c r="T142" i="1"/>
  <c r="DH142" i="1"/>
  <c r="CZ142" i="1"/>
  <c r="CR142" i="1"/>
  <c r="CJ142" i="1"/>
  <c r="CB142" i="1"/>
  <c r="BT142" i="1"/>
  <c r="BL142" i="1"/>
  <c r="BD142" i="1"/>
  <c r="AV142" i="1"/>
  <c r="AN142" i="1"/>
  <c r="Z142" i="1"/>
  <c r="R142" i="1"/>
  <c r="DN142" i="1" s="1"/>
  <c r="BB142" i="1"/>
  <c r="CH142" i="1"/>
  <c r="X106" i="1"/>
  <c r="DN106" i="1" s="1"/>
  <c r="AL106" i="1"/>
  <c r="AT106" i="1"/>
  <c r="BB106" i="1"/>
  <c r="BJ106" i="1"/>
  <c r="BR106" i="1"/>
  <c r="BR103" i="1" s="1"/>
  <c r="BZ106" i="1"/>
  <c r="CH106" i="1"/>
  <c r="CP106" i="1"/>
  <c r="CX106" i="1"/>
  <c r="CX103" i="1" s="1"/>
  <c r="X108" i="1"/>
  <c r="DN108" i="1" s="1"/>
  <c r="AL108" i="1"/>
  <c r="AT108" i="1"/>
  <c r="BB108" i="1"/>
  <c r="BJ108" i="1"/>
  <c r="BR108" i="1"/>
  <c r="BZ108" i="1"/>
  <c r="CH108" i="1"/>
  <c r="CP108" i="1"/>
  <c r="CX108" i="1"/>
  <c r="Z110" i="1"/>
  <c r="DN110" i="1" s="1"/>
  <c r="AZ110" i="1"/>
  <c r="BV110" i="1"/>
  <c r="X114" i="1"/>
  <c r="X113" i="1" s="1"/>
  <c r="AL114" i="1"/>
  <c r="AL113" i="1" s="1"/>
  <c r="AT114" i="1"/>
  <c r="AT113" i="1" s="1"/>
  <c r="BB114" i="1"/>
  <c r="BB113" i="1" s="1"/>
  <c r="BJ114" i="1"/>
  <c r="BJ113" i="1" s="1"/>
  <c r="BR114" i="1"/>
  <c r="BR113" i="1" s="1"/>
  <c r="BZ114" i="1"/>
  <c r="BZ113" i="1" s="1"/>
  <c r="CH114" i="1"/>
  <c r="CP114" i="1"/>
  <c r="CP113" i="1" s="1"/>
  <c r="CX114" i="1"/>
  <c r="CX113" i="1" s="1"/>
  <c r="X119" i="1"/>
  <c r="DN119" i="1" s="1"/>
  <c r="AL119" i="1"/>
  <c r="AT119" i="1"/>
  <c r="BB119" i="1"/>
  <c r="BJ119" i="1"/>
  <c r="BR119" i="1"/>
  <c r="BZ119" i="1"/>
  <c r="CH119" i="1"/>
  <c r="CP119" i="1"/>
  <c r="CX119" i="1"/>
  <c r="X121" i="1"/>
  <c r="DN121" i="1" s="1"/>
  <c r="AL121" i="1"/>
  <c r="AT121" i="1"/>
  <c r="BB121" i="1"/>
  <c r="BJ121" i="1"/>
  <c r="BR121" i="1"/>
  <c r="BZ121" i="1"/>
  <c r="CH121" i="1"/>
  <c r="CR121" i="1"/>
  <c r="CZ121" i="1"/>
  <c r="AD122" i="1"/>
  <c r="AP122" i="1"/>
  <c r="AX122" i="1"/>
  <c r="BF122" i="1"/>
  <c r="BN122" i="1"/>
  <c r="BV122" i="1"/>
  <c r="CD122" i="1"/>
  <c r="CL122" i="1"/>
  <c r="CT122" i="1"/>
  <c r="DB122" i="1"/>
  <c r="DJ122" i="1"/>
  <c r="X123" i="1"/>
  <c r="DN123" i="1" s="1"/>
  <c r="AL123" i="1"/>
  <c r="AT123" i="1"/>
  <c r="BB123" i="1"/>
  <c r="BJ123" i="1"/>
  <c r="BR123" i="1"/>
  <c r="BZ123" i="1"/>
  <c r="CH123" i="1"/>
  <c r="CP123" i="1"/>
  <c r="CX123" i="1"/>
  <c r="X125" i="1"/>
  <c r="DN125" i="1" s="1"/>
  <c r="AR125" i="1"/>
  <c r="BL125" i="1"/>
  <c r="BX125" i="1"/>
  <c r="X127" i="1"/>
  <c r="DN127" i="1" s="1"/>
  <c r="AL127" i="1"/>
  <c r="AT127" i="1"/>
  <c r="BB127" i="1"/>
  <c r="BJ127" i="1"/>
  <c r="BR127" i="1"/>
  <c r="BZ127" i="1"/>
  <c r="CH127" i="1"/>
  <c r="CP127" i="1"/>
  <c r="CX127" i="1"/>
  <c r="X129" i="1"/>
  <c r="DN129" i="1" s="1"/>
  <c r="AL129" i="1"/>
  <c r="AT129" i="1"/>
  <c r="BB129" i="1"/>
  <c r="BJ129" i="1"/>
  <c r="BR129" i="1"/>
  <c r="BZ129" i="1"/>
  <c r="CH129" i="1"/>
  <c r="CP129" i="1"/>
  <c r="CX129" i="1"/>
  <c r="X131" i="1"/>
  <c r="DN131" i="1" s="1"/>
  <c r="AL131" i="1"/>
  <c r="AT131" i="1"/>
  <c r="BB131" i="1"/>
  <c r="BJ131" i="1"/>
  <c r="BR131" i="1"/>
  <c r="BZ131" i="1"/>
  <c r="CH131" i="1"/>
  <c r="CP131" i="1"/>
  <c r="CX131" i="1"/>
  <c r="X133" i="1"/>
  <c r="DN133" i="1" s="1"/>
  <c r="AL133" i="1"/>
  <c r="AT133" i="1"/>
  <c r="BB133" i="1"/>
  <c r="BJ133" i="1"/>
  <c r="BR133" i="1"/>
  <c r="BZ133" i="1"/>
  <c r="CH133" i="1"/>
  <c r="CP133" i="1"/>
  <c r="CX133" i="1"/>
  <c r="X135" i="1"/>
  <c r="DN135" i="1" s="1"/>
  <c r="AL135" i="1"/>
  <c r="AT135" i="1"/>
  <c r="BB135" i="1"/>
  <c r="BJ135" i="1"/>
  <c r="BR135" i="1"/>
  <c r="BZ135" i="1"/>
  <c r="CH135" i="1"/>
  <c r="CP135" i="1"/>
  <c r="CX135" i="1"/>
  <c r="V138" i="1"/>
  <c r="DN138" i="1" s="1"/>
  <c r="AH138" i="1"/>
  <c r="AR138" i="1"/>
  <c r="AZ138" i="1"/>
  <c r="BH138" i="1"/>
  <c r="BP138" i="1"/>
  <c r="BX138" i="1"/>
  <c r="CF138" i="1"/>
  <c r="CN138" i="1"/>
  <c r="CV138" i="1"/>
  <c r="DD138" i="1"/>
  <c r="DL138" i="1"/>
  <c r="V140" i="1"/>
  <c r="DN140" i="1" s="1"/>
  <c r="AH140" i="1"/>
  <c r="AR140" i="1"/>
  <c r="AX140" i="1"/>
  <c r="AX137" i="1" s="1"/>
  <c r="BF140" i="1"/>
  <c r="BN140" i="1"/>
  <c r="BN137" i="1" s="1"/>
  <c r="BV140" i="1"/>
  <c r="CD140" i="1"/>
  <c r="CD137" i="1" s="1"/>
  <c r="CL140" i="1"/>
  <c r="CT140" i="1"/>
  <c r="CT137" i="1" s="1"/>
  <c r="DB140" i="1"/>
  <c r="DJ140" i="1"/>
  <c r="DJ137" i="1" s="1"/>
  <c r="AH141" i="1"/>
  <c r="AR141" i="1"/>
  <c r="AZ141" i="1"/>
  <c r="BH141" i="1"/>
  <c r="BP141" i="1"/>
  <c r="BX141" i="1"/>
  <c r="CF141" i="1"/>
  <c r="CN141" i="1"/>
  <c r="CV141" i="1"/>
  <c r="DD141" i="1"/>
  <c r="V143" i="1"/>
  <c r="DN143" i="1" s="1"/>
  <c r="AH143" i="1"/>
  <c r="AR143" i="1"/>
  <c r="AZ143" i="1"/>
  <c r="BH143" i="1"/>
  <c r="BP143" i="1"/>
  <c r="BX143" i="1"/>
  <c r="CF143" i="1"/>
  <c r="CN143" i="1"/>
  <c r="CV143" i="1"/>
  <c r="DD143" i="1"/>
  <c r="DL143" i="1"/>
  <c r="V145" i="1"/>
  <c r="DN145" i="1" s="1"/>
  <c r="AH145" i="1"/>
  <c r="AR145" i="1"/>
  <c r="AZ145" i="1"/>
  <c r="BH145" i="1"/>
  <c r="BP145" i="1"/>
  <c r="BX145" i="1"/>
  <c r="CF145" i="1"/>
  <c r="CN145" i="1"/>
  <c r="CV145" i="1"/>
  <c r="DD145" i="1"/>
  <c r="DL145" i="1"/>
  <c r="V147" i="1"/>
  <c r="AH147" i="1"/>
  <c r="AR147" i="1"/>
  <c r="AZ147" i="1"/>
  <c r="BH147" i="1"/>
  <c r="BP147" i="1"/>
  <c r="BX147" i="1"/>
  <c r="CF147" i="1"/>
  <c r="CN147" i="1"/>
  <c r="CV147" i="1"/>
  <c r="DD147" i="1"/>
  <c r="DL147" i="1"/>
  <c r="V149" i="1"/>
  <c r="DN149" i="1" s="1"/>
  <c r="AH149" i="1"/>
  <c r="AR149" i="1"/>
  <c r="AZ149" i="1"/>
  <c r="BH149" i="1"/>
  <c r="BP149" i="1"/>
  <c r="BX149" i="1"/>
  <c r="CF149" i="1"/>
  <c r="CN149" i="1"/>
  <c r="CV149" i="1"/>
  <c r="DD149" i="1"/>
  <c r="DL149" i="1"/>
  <c r="T151" i="1"/>
  <c r="AD151" i="1"/>
  <c r="AP151" i="1"/>
  <c r="AX151" i="1"/>
  <c r="BF151" i="1"/>
  <c r="BN151" i="1"/>
  <c r="BV151" i="1"/>
  <c r="CD151" i="1"/>
  <c r="CL151" i="1"/>
  <c r="CT151" i="1"/>
  <c r="DB151" i="1"/>
  <c r="DJ151" i="1"/>
  <c r="X152" i="1"/>
  <c r="DN152" i="1" s="1"/>
  <c r="AL152" i="1"/>
  <c r="AT152" i="1"/>
  <c r="BB152" i="1"/>
  <c r="BJ152" i="1"/>
  <c r="BR152" i="1"/>
  <c r="BZ152" i="1"/>
  <c r="CH152" i="1"/>
  <c r="CP152" i="1"/>
  <c r="CX152" i="1"/>
  <c r="T153" i="1"/>
  <c r="DN153" i="1" s="1"/>
  <c r="AD153" i="1"/>
  <c r="AP153" i="1"/>
  <c r="AX153" i="1"/>
  <c r="BF153" i="1"/>
  <c r="BN153" i="1"/>
  <c r="BV153" i="1"/>
  <c r="CD153" i="1"/>
  <c r="CL153" i="1"/>
  <c r="CT153" i="1"/>
  <c r="DB153" i="1"/>
  <c r="DJ153" i="1"/>
  <c r="X154" i="1"/>
  <c r="DN154" i="1" s="1"/>
  <c r="AL154" i="1"/>
  <c r="AT154" i="1"/>
  <c r="BB154" i="1"/>
  <c r="BJ154" i="1"/>
  <c r="BR154" i="1"/>
  <c r="BZ154" i="1"/>
  <c r="CH154" i="1"/>
  <c r="CP154" i="1"/>
  <c r="CX154" i="1"/>
  <c r="T155" i="1"/>
  <c r="DN155" i="1" s="1"/>
  <c r="AD155" i="1"/>
  <c r="AP155" i="1"/>
  <c r="AX155" i="1"/>
  <c r="BF155" i="1"/>
  <c r="BN155" i="1"/>
  <c r="BV155" i="1"/>
  <c r="CD155" i="1"/>
  <c r="CL155" i="1"/>
  <c r="CT155" i="1"/>
  <c r="DB155" i="1"/>
  <c r="DJ155" i="1"/>
  <c r="X156" i="1"/>
  <c r="DN156" i="1" s="1"/>
  <c r="AL156" i="1"/>
  <c r="AT156" i="1"/>
  <c r="BB156" i="1"/>
  <c r="BJ156" i="1"/>
  <c r="BR156" i="1"/>
  <c r="BZ156" i="1"/>
  <c r="CH156" i="1"/>
  <c r="CP156" i="1"/>
  <c r="CX156" i="1"/>
  <c r="T157" i="1"/>
  <c r="DN157" i="1" s="1"/>
  <c r="AD157" i="1"/>
  <c r="AP157" i="1"/>
  <c r="AX157" i="1"/>
  <c r="BF157" i="1"/>
  <c r="BN157" i="1"/>
  <c r="BV157" i="1"/>
  <c r="CD157" i="1"/>
  <c r="CL157" i="1"/>
  <c r="CT157" i="1"/>
  <c r="DB157" i="1"/>
  <c r="DJ157" i="1"/>
  <c r="R159" i="1"/>
  <c r="Z159" i="1"/>
  <c r="AN159" i="1"/>
  <c r="AV159" i="1"/>
  <c r="BD159" i="1"/>
  <c r="BL159" i="1"/>
  <c r="BT159" i="1"/>
  <c r="CB159" i="1"/>
  <c r="CJ159" i="1"/>
  <c r="CR159" i="1"/>
  <c r="CZ159" i="1"/>
  <c r="DH159" i="1"/>
  <c r="V160" i="1"/>
  <c r="DN160" i="1" s="1"/>
  <c r="AH160" i="1"/>
  <c r="AR160" i="1"/>
  <c r="AZ160" i="1"/>
  <c r="BH160" i="1"/>
  <c r="BP160" i="1"/>
  <c r="BX160" i="1"/>
  <c r="CF160" i="1"/>
  <c r="CN160" i="1"/>
  <c r="CV160" i="1"/>
  <c r="DD160" i="1"/>
  <c r="DL160" i="1"/>
  <c r="R161" i="1"/>
  <c r="Z161" i="1"/>
  <c r="AN161" i="1"/>
  <c r="AV161" i="1"/>
  <c r="BD161" i="1"/>
  <c r="BL161" i="1"/>
  <c r="BT161" i="1"/>
  <c r="CB161" i="1"/>
  <c r="CJ161" i="1"/>
  <c r="CR161" i="1"/>
  <c r="CZ161" i="1"/>
  <c r="DH161" i="1"/>
  <c r="X163" i="1"/>
  <c r="AL163" i="1"/>
  <c r="AT163" i="1"/>
  <c r="BB163" i="1"/>
  <c r="BJ163" i="1"/>
  <c r="BR163" i="1"/>
  <c r="BZ163" i="1"/>
  <c r="CH163" i="1"/>
  <c r="CP163" i="1"/>
  <c r="CX163" i="1"/>
  <c r="T164" i="1"/>
  <c r="T162" i="1" s="1"/>
  <c r="AD164" i="1"/>
  <c r="AD162" i="1" s="1"/>
  <c r="AP164" i="1"/>
  <c r="AX164" i="1"/>
  <c r="BF164" i="1"/>
  <c r="BN164" i="1"/>
  <c r="BV164" i="1"/>
  <c r="CD164" i="1"/>
  <c r="CL164" i="1"/>
  <c r="CT164" i="1"/>
  <c r="DB164" i="1"/>
  <c r="DJ164" i="1"/>
  <c r="X165" i="1"/>
  <c r="DN165" i="1" s="1"/>
  <c r="AL165" i="1"/>
  <c r="AT165" i="1"/>
  <c r="BB165" i="1"/>
  <c r="BJ165" i="1"/>
  <c r="BR165" i="1"/>
  <c r="BZ165" i="1"/>
  <c r="CH165" i="1"/>
  <c r="CP165" i="1"/>
  <c r="CX165" i="1"/>
  <c r="T166" i="1"/>
  <c r="DN166" i="1" s="1"/>
  <c r="AD166" i="1"/>
  <c r="AP166" i="1"/>
  <c r="AX166" i="1"/>
  <c r="BF166" i="1"/>
  <c r="BN166" i="1"/>
  <c r="BV166" i="1"/>
  <c r="CD166" i="1"/>
  <c r="CL166" i="1"/>
  <c r="CT166" i="1"/>
  <c r="DB166" i="1"/>
  <c r="DJ166" i="1"/>
  <c r="X167" i="1"/>
  <c r="DN167" i="1" s="1"/>
  <c r="AL167" i="1"/>
  <c r="AT167" i="1"/>
  <c r="BB167" i="1"/>
  <c r="BJ167" i="1"/>
  <c r="BR167" i="1"/>
  <c r="BZ167" i="1"/>
  <c r="CH167" i="1"/>
  <c r="CP167" i="1"/>
  <c r="CX167" i="1"/>
  <c r="T168" i="1"/>
  <c r="DN168" i="1" s="1"/>
  <c r="AD168" i="1"/>
  <c r="AP168" i="1"/>
  <c r="AX168" i="1"/>
  <c r="BF168" i="1"/>
  <c r="BN168" i="1"/>
  <c r="BV168" i="1"/>
  <c r="CD168" i="1"/>
  <c r="CL168" i="1"/>
  <c r="CT168" i="1"/>
  <c r="DB168" i="1"/>
  <c r="DJ168" i="1"/>
  <c r="X169" i="1"/>
  <c r="DN169" i="1" s="1"/>
  <c r="AL169" i="1"/>
  <c r="AT169" i="1"/>
  <c r="BB169" i="1"/>
  <c r="BJ169" i="1"/>
  <c r="BR169" i="1"/>
  <c r="BZ169" i="1"/>
  <c r="CH169" i="1"/>
  <c r="CP169" i="1"/>
  <c r="CX169" i="1"/>
  <c r="T170" i="1"/>
  <c r="DN170" i="1" s="1"/>
  <c r="AD170" i="1"/>
  <c r="AP170" i="1"/>
  <c r="AX170" i="1"/>
  <c r="BF170" i="1"/>
  <c r="BN170" i="1"/>
  <c r="BV170" i="1"/>
  <c r="CD170" i="1"/>
  <c r="CL170" i="1"/>
  <c r="CT170" i="1"/>
  <c r="DB170" i="1"/>
  <c r="DJ170" i="1"/>
  <c r="X171" i="1"/>
  <c r="DN171" i="1" s="1"/>
  <c r="AL171" i="1"/>
  <c r="AT171" i="1"/>
  <c r="BB171" i="1"/>
  <c r="BJ171" i="1"/>
  <c r="BR171" i="1"/>
  <c r="BZ171" i="1"/>
  <c r="CH171" i="1"/>
  <c r="CP171" i="1"/>
  <c r="CX171" i="1"/>
  <c r="T172" i="1"/>
  <c r="DN172" i="1" s="1"/>
  <c r="AD172" i="1"/>
  <c r="AP172" i="1"/>
  <c r="AX172" i="1"/>
  <c r="BF172" i="1"/>
  <c r="BN172" i="1"/>
  <c r="BV172" i="1"/>
  <c r="CD172" i="1"/>
  <c r="CL172" i="1"/>
  <c r="CT172" i="1"/>
  <c r="DB172" i="1"/>
  <c r="DJ172" i="1"/>
  <c r="X173" i="1"/>
  <c r="DN173" i="1" s="1"/>
  <c r="AL173" i="1"/>
  <c r="AT173" i="1"/>
  <c r="BB173" i="1"/>
  <c r="BJ173" i="1"/>
  <c r="BR173" i="1"/>
  <c r="BZ173" i="1"/>
  <c r="CH173" i="1"/>
  <c r="CP173" i="1"/>
  <c r="CX173" i="1"/>
  <c r="T174" i="1"/>
  <c r="DN174" i="1" s="1"/>
  <c r="AD174" i="1"/>
  <c r="AP174" i="1"/>
  <c r="AX174" i="1"/>
  <c r="BF174" i="1"/>
  <c r="BN174" i="1"/>
  <c r="BV174" i="1"/>
  <c r="CD174" i="1"/>
  <c r="CL174" i="1"/>
  <c r="CT174" i="1"/>
  <c r="DB174" i="1"/>
  <c r="DJ174" i="1"/>
  <c r="X175" i="1"/>
  <c r="DN175" i="1" s="1"/>
  <c r="AL175" i="1"/>
  <c r="AT175" i="1"/>
  <c r="BB175" i="1"/>
  <c r="BJ175" i="1"/>
  <c r="BR175" i="1"/>
  <c r="BZ175" i="1"/>
  <c r="CH175" i="1"/>
  <c r="CP175" i="1"/>
  <c r="CX175" i="1"/>
  <c r="T176" i="1"/>
  <c r="DN176" i="1" s="1"/>
  <c r="AD176" i="1"/>
  <c r="AP176" i="1"/>
  <c r="AX176" i="1"/>
  <c r="BF176" i="1"/>
  <c r="BN176" i="1"/>
  <c r="BV176" i="1"/>
  <c r="CD176" i="1"/>
  <c r="CL176" i="1"/>
  <c r="CT176" i="1"/>
  <c r="DB176" i="1"/>
  <c r="DJ176" i="1"/>
  <c r="X177" i="1"/>
  <c r="DN177" i="1" s="1"/>
  <c r="AL177" i="1"/>
  <c r="AT177" i="1"/>
  <c r="BB177" i="1"/>
  <c r="BJ177" i="1"/>
  <c r="BR177" i="1"/>
  <c r="BZ177" i="1"/>
  <c r="CH177" i="1"/>
  <c r="CP177" i="1"/>
  <c r="CX177" i="1"/>
  <c r="T178" i="1"/>
  <c r="DN178" i="1" s="1"/>
  <c r="AD178" i="1"/>
  <c r="AP178" i="1"/>
  <c r="AX178" i="1"/>
  <c r="BF178" i="1"/>
  <c r="BN178" i="1"/>
  <c r="BV178" i="1"/>
  <c r="CD178" i="1"/>
  <c r="CL178" i="1"/>
  <c r="CT178" i="1"/>
  <c r="DB178" i="1"/>
  <c r="DJ178" i="1"/>
  <c r="X179" i="1"/>
  <c r="DN179" i="1" s="1"/>
  <c r="AL179" i="1"/>
  <c r="AT179" i="1"/>
  <c r="BB179" i="1"/>
  <c r="BJ179" i="1"/>
  <c r="BR179" i="1"/>
  <c r="BZ179" i="1"/>
  <c r="CH179" i="1"/>
  <c r="CP179" i="1"/>
  <c r="CX179" i="1"/>
  <c r="T180" i="1"/>
  <c r="DN180" i="1" s="1"/>
  <c r="AD180" i="1"/>
  <c r="AP180" i="1"/>
  <c r="AX180" i="1"/>
  <c r="BF180" i="1"/>
  <c r="BN180" i="1"/>
  <c r="BV180" i="1"/>
  <c r="CD180" i="1"/>
  <c r="CL180" i="1"/>
  <c r="CT180" i="1"/>
  <c r="DB180" i="1"/>
  <c r="DJ180" i="1"/>
  <c r="X181" i="1"/>
  <c r="DN181" i="1" s="1"/>
  <c r="AL181" i="1"/>
  <c r="AT181" i="1"/>
  <c r="BB181" i="1"/>
  <c r="BJ181" i="1"/>
  <c r="BR181" i="1"/>
  <c r="BZ181" i="1"/>
  <c r="CH181" i="1"/>
  <c r="CP181" i="1"/>
  <c r="CX181" i="1"/>
  <c r="T182" i="1"/>
  <c r="DN182" i="1" s="1"/>
  <c r="AD182" i="1"/>
  <c r="AP182" i="1"/>
  <c r="AX182" i="1"/>
  <c r="BF182" i="1"/>
  <c r="BN182" i="1"/>
  <c r="BV182" i="1"/>
  <c r="CD182" i="1"/>
  <c r="CL182" i="1"/>
  <c r="CT182" i="1"/>
  <c r="DB182" i="1"/>
  <c r="DJ182" i="1"/>
  <c r="X183" i="1"/>
  <c r="DN183" i="1" s="1"/>
  <c r="AL183" i="1"/>
  <c r="AT183" i="1"/>
  <c r="BB183" i="1"/>
  <c r="BJ183" i="1"/>
  <c r="BR183" i="1"/>
  <c r="BZ183" i="1"/>
  <c r="CH183" i="1"/>
  <c r="CP183" i="1"/>
  <c r="CX183" i="1"/>
  <c r="T184" i="1"/>
  <c r="DN184" i="1" s="1"/>
  <c r="AD184" i="1"/>
  <c r="AP184" i="1"/>
  <c r="AX184" i="1"/>
  <c r="BF184" i="1"/>
  <c r="BN184" i="1"/>
  <c r="BV184" i="1"/>
  <c r="CD184" i="1"/>
  <c r="CL184" i="1"/>
  <c r="CV184" i="1"/>
  <c r="DH184" i="1"/>
  <c r="DH162" i="1" s="1"/>
  <c r="X185" i="1"/>
  <c r="AN185" i="1"/>
  <c r="AN162" i="1" s="1"/>
  <c r="AZ185" i="1"/>
  <c r="BJ185" i="1"/>
  <c r="BT185" i="1"/>
  <c r="BT162" i="1" s="1"/>
  <c r="CF185" i="1"/>
  <c r="CP185" i="1"/>
  <c r="CZ185" i="1"/>
  <c r="V187" i="1"/>
  <c r="AL187" i="1"/>
  <c r="AV187" i="1"/>
  <c r="AV162" i="1" s="1"/>
  <c r="BH187" i="1"/>
  <c r="BR187" i="1"/>
  <c r="CB187" i="1"/>
  <c r="CB162" i="1" s="1"/>
  <c r="CN187" i="1"/>
  <c r="CX187" i="1"/>
  <c r="DH187" i="1"/>
  <c r="R189" i="1"/>
  <c r="Z190" i="1"/>
  <c r="T192" i="1"/>
  <c r="DN192" i="1" s="1"/>
  <c r="AL192" i="1"/>
  <c r="AV192" i="1"/>
  <c r="BF192" i="1"/>
  <c r="BT192" i="1"/>
  <c r="CD192" i="1"/>
  <c r="CN192" i="1"/>
  <c r="CZ192" i="1"/>
  <c r="DJ192" i="1"/>
  <c r="DL193" i="1"/>
  <c r="DD193" i="1"/>
  <c r="CV193" i="1"/>
  <c r="CN193" i="1"/>
  <c r="CF193" i="1"/>
  <c r="BX193" i="1"/>
  <c r="BP193" i="1"/>
  <c r="BF193" i="1"/>
  <c r="AX193" i="1"/>
  <c r="AP193" i="1"/>
  <c r="AD193" i="1"/>
  <c r="T193" i="1"/>
  <c r="DN193" i="1" s="1"/>
  <c r="Z193" i="1"/>
  <c r="AR193" i="1"/>
  <c r="BB193" i="1"/>
  <c r="BN193" i="1"/>
  <c r="BZ193" i="1"/>
  <c r="CJ193" i="1"/>
  <c r="CT193" i="1"/>
  <c r="DF193" i="1"/>
  <c r="X194" i="1"/>
  <c r="AP194" i="1"/>
  <c r="AZ194" i="1"/>
  <c r="BL194" i="1"/>
  <c r="BX194" i="1"/>
  <c r="CH194" i="1"/>
  <c r="CR194" i="1"/>
  <c r="R196" i="1"/>
  <c r="AD196" i="1"/>
  <c r="AT196" i="1"/>
  <c r="BD196" i="1"/>
  <c r="BP196" i="1"/>
  <c r="CB196" i="1"/>
  <c r="CL196" i="1"/>
  <c r="CV196" i="1"/>
  <c r="DH196" i="1"/>
  <c r="X197" i="1"/>
  <c r="AN197" i="1"/>
  <c r="AZ197" i="1"/>
  <c r="BL197" i="1"/>
  <c r="BV197" i="1"/>
  <c r="CH197" i="1"/>
  <c r="CR197" i="1"/>
  <c r="V198" i="1"/>
  <c r="AL198" i="1"/>
  <c r="AX198" i="1"/>
  <c r="BH198" i="1"/>
  <c r="BT198" i="1"/>
  <c r="CF198" i="1"/>
  <c r="CP198" i="1"/>
  <c r="CZ198" i="1"/>
  <c r="DL198" i="1"/>
  <c r="X201" i="1"/>
  <c r="AT201" i="1"/>
  <c r="X203" i="1"/>
  <c r="AT203" i="1"/>
  <c r="DJ205" i="1"/>
  <c r="DB205" i="1"/>
  <c r="CT205" i="1"/>
  <c r="CL205" i="1"/>
  <c r="CD205" i="1"/>
  <c r="BV205" i="1"/>
  <c r="BN205" i="1"/>
  <c r="BF205" i="1"/>
  <c r="AX205" i="1"/>
  <c r="AP205" i="1"/>
  <c r="AD205" i="1"/>
  <c r="T205" i="1"/>
  <c r="DH205" i="1"/>
  <c r="CZ205" i="1"/>
  <c r="CR205" i="1"/>
  <c r="CJ205" i="1"/>
  <c r="CB205" i="1"/>
  <c r="BT205" i="1"/>
  <c r="BL205" i="1"/>
  <c r="BD205" i="1"/>
  <c r="AV205" i="1"/>
  <c r="AN205" i="1"/>
  <c r="Z205" i="1"/>
  <c r="R205" i="1"/>
  <c r="AL205" i="1"/>
  <c r="BB205" i="1"/>
  <c r="BR205" i="1"/>
  <c r="CH205" i="1"/>
  <c r="CX205" i="1"/>
  <c r="DJ207" i="1"/>
  <c r="DB207" i="1"/>
  <c r="CT207" i="1"/>
  <c r="CL207" i="1"/>
  <c r="CD207" i="1"/>
  <c r="BV207" i="1"/>
  <c r="BN207" i="1"/>
  <c r="BF207" i="1"/>
  <c r="AX207" i="1"/>
  <c r="AP207" i="1"/>
  <c r="AD207" i="1"/>
  <c r="T207" i="1"/>
  <c r="DH207" i="1"/>
  <c r="CZ207" i="1"/>
  <c r="CR207" i="1"/>
  <c r="CJ207" i="1"/>
  <c r="CB207" i="1"/>
  <c r="BT207" i="1"/>
  <c r="BL207" i="1"/>
  <c r="BD207" i="1"/>
  <c r="AV207" i="1"/>
  <c r="AN207" i="1"/>
  <c r="Z207" i="1"/>
  <c r="R207" i="1"/>
  <c r="AL207" i="1"/>
  <c r="BB207" i="1"/>
  <c r="BR207" i="1"/>
  <c r="CH207" i="1"/>
  <c r="CX207" i="1"/>
  <c r="DJ209" i="1"/>
  <c r="DB209" i="1"/>
  <c r="CT209" i="1"/>
  <c r="CL209" i="1"/>
  <c r="CD209" i="1"/>
  <c r="BV209" i="1"/>
  <c r="BN209" i="1"/>
  <c r="BF209" i="1"/>
  <c r="AX209" i="1"/>
  <c r="AP209" i="1"/>
  <c r="AD209" i="1"/>
  <c r="T209" i="1"/>
  <c r="DH209" i="1"/>
  <c r="CZ209" i="1"/>
  <c r="CR209" i="1"/>
  <c r="CJ209" i="1"/>
  <c r="CB209" i="1"/>
  <c r="BT209" i="1"/>
  <c r="BL209" i="1"/>
  <c r="BD209" i="1"/>
  <c r="AV209" i="1"/>
  <c r="AN209" i="1"/>
  <c r="Z209" i="1"/>
  <c r="R209" i="1"/>
  <c r="AL209" i="1"/>
  <c r="BB209" i="1"/>
  <c r="BR209" i="1"/>
  <c r="CH209" i="1"/>
  <c r="CX209" i="1"/>
  <c r="DJ211" i="1"/>
  <c r="DB211" i="1"/>
  <c r="CT211" i="1"/>
  <c r="CL211" i="1"/>
  <c r="CD211" i="1"/>
  <c r="BV211" i="1"/>
  <c r="BN211" i="1"/>
  <c r="BF211" i="1"/>
  <c r="AX211" i="1"/>
  <c r="AP211" i="1"/>
  <c r="AD211" i="1"/>
  <c r="T211" i="1"/>
  <c r="DH211" i="1"/>
  <c r="CZ211" i="1"/>
  <c r="CR211" i="1"/>
  <c r="CJ211" i="1"/>
  <c r="CB211" i="1"/>
  <c r="BT211" i="1"/>
  <c r="BL211" i="1"/>
  <c r="BD211" i="1"/>
  <c r="AV211" i="1"/>
  <c r="AN211" i="1"/>
  <c r="Z211" i="1"/>
  <c r="R211" i="1"/>
  <c r="AL211" i="1"/>
  <c r="BB211" i="1"/>
  <c r="BR211" i="1"/>
  <c r="CH211" i="1"/>
  <c r="CX211" i="1"/>
  <c r="X213" i="1"/>
  <c r="BJ213" i="1"/>
  <c r="CP213" i="1"/>
  <c r="AL215" i="1"/>
  <c r="BR215" i="1"/>
  <c r="CX215" i="1"/>
  <c r="AT217" i="1"/>
  <c r="BZ217" i="1"/>
  <c r="AT219" i="1"/>
  <c r="Z219" i="1"/>
  <c r="R219" i="1"/>
  <c r="DH223" i="1"/>
  <c r="AR223" i="1"/>
  <c r="AH223" i="1"/>
  <c r="V223" i="1"/>
  <c r="CN223" i="1"/>
  <c r="AP223" i="1"/>
  <c r="AD223" i="1"/>
  <c r="T223" i="1"/>
  <c r="AV223" i="1"/>
  <c r="AN223" i="1"/>
  <c r="Z223" i="1"/>
  <c r="R223" i="1"/>
  <c r="V122" i="1"/>
  <c r="DN122" i="1" s="1"/>
  <c r="AH122" i="1"/>
  <c r="AR122" i="1"/>
  <c r="AZ122" i="1"/>
  <c r="BH122" i="1"/>
  <c r="BP122" i="1"/>
  <c r="BX122" i="1"/>
  <c r="CF122" i="1"/>
  <c r="CN122" i="1"/>
  <c r="CV122" i="1"/>
  <c r="DD122" i="1"/>
  <c r="AU137" i="1"/>
  <c r="AU441" i="1" s="1"/>
  <c r="X138" i="1"/>
  <c r="AL138" i="1"/>
  <c r="AL137" i="1" s="1"/>
  <c r="AT138" i="1"/>
  <c r="BB138" i="1"/>
  <c r="BJ138" i="1"/>
  <c r="BR138" i="1"/>
  <c r="BR137" i="1" s="1"/>
  <c r="BZ138" i="1"/>
  <c r="CH138" i="1"/>
  <c r="CP138" i="1"/>
  <c r="CX138" i="1"/>
  <c r="CX137" i="1" s="1"/>
  <c r="X140" i="1"/>
  <c r="AL140" i="1"/>
  <c r="AT140" i="1"/>
  <c r="AZ140" i="1"/>
  <c r="BH140" i="1"/>
  <c r="BP140" i="1"/>
  <c r="BX140" i="1"/>
  <c r="CF140" i="1"/>
  <c r="CN140" i="1"/>
  <c r="CV140" i="1"/>
  <c r="DD140" i="1"/>
  <c r="X143" i="1"/>
  <c r="AL143" i="1"/>
  <c r="AT143" i="1"/>
  <c r="BB143" i="1"/>
  <c r="BJ143" i="1"/>
  <c r="BR143" i="1"/>
  <c r="BZ143" i="1"/>
  <c r="CH143" i="1"/>
  <c r="CP143" i="1"/>
  <c r="CX143" i="1"/>
  <c r="X145" i="1"/>
  <c r="AL145" i="1"/>
  <c r="AT145" i="1"/>
  <c r="BB145" i="1"/>
  <c r="BJ145" i="1"/>
  <c r="BR145" i="1"/>
  <c r="BZ145" i="1"/>
  <c r="CH145" i="1"/>
  <c r="CP145" i="1"/>
  <c r="CX145" i="1"/>
  <c r="X147" i="1"/>
  <c r="DN147" i="1" s="1"/>
  <c r="AL147" i="1"/>
  <c r="AT147" i="1"/>
  <c r="BB147" i="1"/>
  <c r="BJ147" i="1"/>
  <c r="BR147" i="1"/>
  <c r="BZ147" i="1"/>
  <c r="CH147" i="1"/>
  <c r="CP147" i="1"/>
  <c r="CX147" i="1"/>
  <c r="X149" i="1"/>
  <c r="AL149" i="1"/>
  <c r="AT149" i="1"/>
  <c r="BB149" i="1"/>
  <c r="BJ149" i="1"/>
  <c r="BR149" i="1"/>
  <c r="BZ149" i="1"/>
  <c r="CH149" i="1"/>
  <c r="CP149" i="1"/>
  <c r="CX149" i="1"/>
  <c r="R150" i="1"/>
  <c r="V151" i="1"/>
  <c r="AH151" i="1"/>
  <c r="AR151" i="1"/>
  <c r="AZ151" i="1"/>
  <c r="BH151" i="1"/>
  <c r="BP151" i="1"/>
  <c r="BX151" i="1"/>
  <c r="CF151" i="1"/>
  <c r="CN151" i="1"/>
  <c r="CV151" i="1"/>
  <c r="DD151" i="1"/>
  <c r="DL151" i="1"/>
  <c r="V153" i="1"/>
  <c r="AH153" i="1"/>
  <c r="AR153" i="1"/>
  <c r="AZ153" i="1"/>
  <c r="BH153" i="1"/>
  <c r="BP153" i="1"/>
  <c r="BX153" i="1"/>
  <c r="CF153" i="1"/>
  <c r="CN153" i="1"/>
  <c r="CV153" i="1"/>
  <c r="DD153" i="1"/>
  <c r="DL153" i="1"/>
  <c r="V155" i="1"/>
  <c r="AH155" i="1"/>
  <c r="AR155" i="1"/>
  <c r="AZ155" i="1"/>
  <c r="BH155" i="1"/>
  <c r="BP155" i="1"/>
  <c r="BX155" i="1"/>
  <c r="CF155" i="1"/>
  <c r="CN155" i="1"/>
  <c r="CV155" i="1"/>
  <c r="DD155" i="1"/>
  <c r="DL155" i="1"/>
  <c r="V157" i="1"/>
  <c r="AH157" i="1"/>
  <c r="AR157" i="1"/>
  <c r="AZ157" i="1"/>
  <c r="BH157" i="1"/>
  <c r="BP157" i="1"/>
  <c r="BX157" i="1"/>
  <c r="CF157" i="1"/>
  <c r="CN157" i="1"/>
  <c r="CV157" i="1"/>
  <c r="DD157" i="1"/>
  <c r="DL157" i="1"/>
  <c r="T159" i="1"/>
  <c r="T158" i="1" s="1"/>
  <c r="AD159" i="1"/>
  <c r="AP159" i="1"/>
  <c r="AX159" i="1"/>
  <c r="AX158" i="1" s="1"/>
  <c r="BF159" i="1"/>
  <c r="BF158" i="1" s="1"/>
  <c r="BN159" i="1"/>
  <c r="BV159" i="1"/>
  <c r="CD159" i="1"/>
  <c r="CD158" i="1" s="1"/>
  <c r="CL159" i="1"/>
  <c r="CL158" i="1" s="1"/>
  <c r="CT159" i="1"/>
  <c r="DB159" i="1"/>
  <c r="DJ159" i="1"/>
  <c r="DJ158" i="1" s="1"/>
  <c r="X160" i="1"/>
  <c r="AL160" i="1"/>
  <c r="AT160" i="1"/>
  <c r="BB160" i="1"/>
  <c r="BJ160" i="1"/>
  <c r="BR160" i="1"/>
  <c r="BZ160" i="1"/>
  <c r="CH160" i="1"/>
  <c r="CP160" i="1"/>
  <c r="CX160" i="1"/>
  <c r="T161" i="1"/>
  <c r="AD161" i="1"/>
  <c r="AP161" i="1"/>
  <c r="AX161" i="1"/>
  <c r="BF161" i="1"/>
  <c r="BN161" i="1"/>
  <c r="BV161" i="1"/>
  <c r="CD161" i="1"/>
  <c r="CL161" i="1"/>
  <c r="CT161" i="1"/>
  <c r="DB161" i="1"/>
  <c r="DJ161" i="1"/>
  <c r="V164" i="1"/>
  <c r="AH164" i="1"/>
  <c r="AH162" i="1" s="1"/>
  <c r="AR164" i="1"/>
  <c r="AR162" i="1" s="1"/>
  <c r="AZ164" i="1"/>
  <c r="AZ162" i="1" s="1"/>
  <c r="BH164" i="1"/>
  <c r="BH162" i="1" s="1"/>
  <c r="BP164" i="1"/>
  <c r="BP162" i="1" s="1"/>
  <c r="BX164" i="1"/>
  <c r="BX162" i="1" s="1"/>
  <c r="CF164" i="1"/>
  <c r="CF162" i="1" s="1"/>
  <c r="CN164" i="1"/>
  <c r="CN162" i="1" s="1"/>
  <c r="CV164" i="1"/>
  <c r="CV162" i="1" s="1"/>
  <c r="DD164" i="1"/>
  <c r="DD162" i="1" s="1"/>
  <c r="DL164" i="1"/>
  <c r="DL162" i="1" s="1"/>
  <c r="V166" i="1"/>
  <c r="AH166" i="1"/>
  <c r="AR166" i="1"/>
  <c r="AZ166" i="1"/>
  <c r="BH166" i="1"/>
  <c r="BP166" i="1"/>
  <c r="BX166" i="1"/>
  <c r="CF166" i="1"/>
  <c r="CN166" i="1"/>
  <c r="CV166" i="1"/>
  <c r="DD166" i="1"/>
  <c r="DL166" i="1"/>
  <c r="V168" i="1"/>
  <c r="AH168" i="1"/>
  <c r="AR168" i="1"/>
  <c r="AZ168" i="1"/>
  <c r="BH168" i="1"/>
  <c r="BP168" i="1"/>
  <c r="BX168" i="1"/>
  <c r="CF168" i="1"/>
  <c r="CN168" i="1"/>
  <c r="CV168" i="1"/>
  <c r="DD168" i="1"/>
  <c r="DL168" i="1"/>
  <c r="V170" i="1"/>
  <c r="AH170" i="1"/>
  <c r="AR170" i="1"/>
  <c r="AZ170" i="1"/>
  <c r="BH170" i="1"/>
  <c r="BP170" i="1"/>
  <c r="BX170" i="1"/>
  <c r="CF170" i="1"/>
  <c r="CN170" i="1"/>
  <c r="CV170" i="1"/>
  <c r="DD170" i="1"/>
  <c r="DL170" i="1"/>
  <c r="V172" i="1"/>
  <c r="AH172" i="1"/>
  <c r="AR172" i="1"/>
  <c r="AZ172" i="1"/>
  <c r="BH172" i="1"/>
  <c r="BP172" i="1"/>
  <c r="BX172" i="1"/>
  <c r="CF172" i="1"/>
  <c r="CN172" i="1"/>
  <c r="CV172" i="1"/>
  <c r="DD172" i="1"/>
  <c r="DL172" i="1"/>
  <c r="V174" i="1"/>
  <c r="AH174" i="1"/>
  <c r="AR174" i="1"/>
  <c r="AZ174" i="1"/>
  <c r="BH174" i="1"/>
  <c r="BP174" i="1"/>
  <c r="BX174" i="1"/>
  <c r="CF174" i="1"/>
  <c r="CN174" i="1"/>
  <c r="CV174" i="1"/>
  <c r="DD174" i="1"/>
  <c r="DL174" i="1"/>
  <c r="V176" i="1"/>
  <c r="AH176" i="1"/>
  <c r="AR176" i="1"/>
  <c r="AZ176" i="1"/>
  <c r="BH176" i="1"/>
  <c r="BP176" i="1"/>
  <c r="BX176" i="1"/>
  <c r="CF176" i="1"/>
  <c r="CN176" i="1"/>
  <c r="CV176" i="1"/>
  <c r="DD176" i="1"/>
  <c r="DL176" i="1"/>
  <c r="V178" i="1"/>
  <c r="AH178" i="1"/>
  <c r="AR178" i="1"/>
  <c r="AZ178" i="1"/>
  <c r="BH178" i="1"/>
  <c r="BP178" i="1"/>
  <c r="BX178" i="1"/>
  <c r="CF178" i="1"/>
  <c r="CN178" i="1"/>
  <c r="CV178" i="1"/>
  <c r="DD178" i="1"/>
  <c r="DL178" i="1"/>
  <c r="V180" i="1"/>
  <c r="AH180" i="1"/>
  <c r="AR180" i="1"/>
  <c r="AZ180" i="1"/>
  <c r="BH180" i="1"/>
  <c r="BP180" i="1"/>
  <c r="BX180" i="1"/>
  <c r="CF180" i="1"/>
  <c r="CN180" i="1"/>
  <c r="CV180" i="1"/>
  <c r="DD180" i="1"/>
  <c r="DL180" i="1"/>
  <c r="V182" i="1"/>
  <c r="AH182" i="1"/>
  <c r="AR182" i="1"/>
  <c r="AZ182" i="1"/>
  <c r="BH182" i="1"/>
  <c r="BP182" i="1"/>
  <c r="BX182" i="1"/>
  <c r="CF182" i="1"/>
  <c r="CN182" i="1"/>
  <c r="CV182" i="1"/>
  <c r="DD182" i="1"/>
  <c r="DL182" i="1"/>
  <c r="V184" i="1"/>
  <c r="AH184" i="1"/>
  <c r="AR184" i="1"/>
  <c r="AZ184" i="1"/>
  <c r="BH184" i="1"/>
  <c r="BP184" i="1"/>
  <c r="BX184" i="1"/>
  <c r="CF184" i="1"/>
  <c r="CN184" i="1"/>
  <c r="CZ184" i="1"/>
  <c r="CZ162" i="1" s="1"/>
  <c r="DJ185" i="1"/>
  <c r="DB185" i="1"/>
  <c r="CT185" i="1"/>
  <c r="CL185" i="1"/>
  <c r="CD185" i="1"/>
  <c r="BV185" i="1"/>
  <c r="BN185" i="1"/>
  <c r="BF185" i="1"/>
  <c r="AX185" i="1"/>
  <c r="AP185" i="1"/>
  <c r="AD185" i="1"/>
  <c r="T185" i="1"/>
  <c r="DN185" i="1" s="1"/>
  <c r="Z185" i="1"/>
  <c r="AR185" i="1"/>
  <c r="BB185" i="1"/>
  <c r="BL185" i="1"/>
  <c r="BL162" i="1" s="1"/>
  <c r="BX185" i="1"/>
  <c r="CH185" i="1"/>
  <c r="CR185" i="1"/>
  <c r="DD185" i="1"/>
  <c r="X187" i="1"/>
  <c r="AN187" i="1"/>
  <c r="AZ187" i="1"/>
  <c r="BJ187" i="1"/>
  <c r="BT187" i="1"/>
  <c r="CF187" i="1"/>
  <c r="CP187" i="1"/>
  <c r="CZ187" i="1"/>
  <c r="Z189" i="1"/>
  <c r="X192" i="1"/>
  <c r="AN192" i="1"/>
  <c r="AX192" i="1"/>
  <c r="BL192" i="1"/>
  <c r="BV192" i="1"/>
  <c r="CF192" i="1"/>
  <c r="CR192" i="1"/>
  <c r="DB192" i="1"/>
  <c r="DJ194" i="1"/>
  <c r="DB194" i="1"/>
  <c r="CT194" i="1"/>
  <c r="CL194" i="1"/>
  <c r="CD194" i="1"/>
  <c r="BV194" i="1"/>
  <c r="BN194" i="1"/>
  <c r="BD194" i="1"/>
  <c r="BD162" i="1" s="1"/>
  <c r="AV194" i="1"/>
  <c r="AN194" i="1"/>
  <c r="Z194" i="1"/>
  <c r="R194" i="1"/>
  <c r="AD194" i="1"/>
  <c r="AR194" i="1"/>
  <c r="BB194" i="1"/>
  <c r="BP194" i="1"/>
  <c r="BZ194" i="1"/>
  <c r="CJ194" i="1"/>
  <c r="CV194" i="1"/>
  <c r="DF194" i="1"/>
  <c r="T196" i="1"/>
  <c r="AL196" i="1"/>
  <c r="AV196" i="1"/>
  <c r="BF196" i="1"/>
  <c r="BT196" i="1"/>
  <c r="CD196" i="1"/>
  <c r="CN196" i="1"/>
  <c r="CZ196" i="1"/>
  <c r="DJ196" i="1"/>
  <c r="DL197" i="1"/>
  <c r="DD197" i="1"/>
  <c r="CV197" i="1"/>
  <c r="CN197" i="1"/>
  <c r="CF197" i="1"/>
  <c r="BX197" i="1"/>
  <c r="BP197" i="1"/>
  <c r="BF197" i="1"/>
  <c r="AX197" i="1"/>
  <c r="AP197" i="1"/>
  <c r="AD197" i="1"/>
  <c r="T197" i="1"/>
  <c r="DN197" i="1" s="1"/>
  <c r="Z197" i="1"/>
  <c r="AR197" i="1"/>
  <c r="BB197" i="1"/>
  <c r="BN197" i="1"/>
  <c r="BZ197" i="1"/>
  <c r="CJ197" i="1"/>
  <c r="CT197" i="1"/>
  <c r="DF197" i="1"/>
  <c r="X198" i="1"/>
  <c r="AP198" i="1"/>
  <c r="AZ198" i="1"/>
  <c r="BL198" i="1"/>
  <c r="BX198" i="1"/>
  <c r="CH198" i="1"/>
  <c r="CR198" i="1"/>
  <c r="Z201" i="1"/>
  <c r="Z203" i="1"/>
  <c r="AL213" i="1"/>
  <c r="BR213" i="1"/>
  <c r="CX213" i="1"/>
  <c r="AT215" i="1"/>
  <c r="BZ215" i="1"/>
  <c r="DL217" i="1"/>
  <c r="DD217" i="1"/>
  <c r="CV217" i="1"/>
  <c r="CN217" i="1"/>
  <c r="CF217" i="1"/>
  <c r="BX217" i="1"/>
  <c r="BP217" i="1"/>
  <c r="BH217" i="1"/>
  <c r="AZ217" i="1"/>
  <c r="AR217" i="1"/>
  <c r="AH217" i="1"/>
  <c r="V217" i="1"/>
  <c r="DJ217" i="1"/>
  <c r="DB217" i="1"/>
  <c r="CT217" i="1"/>
  <c r="CL217" i="1"/>
  <c r="CD217" i="1"/>
  <c r="BV217" i="1"/>
  <c r="BN217" i="1"/>
  <c r="BF217" i="1"/>
  <c r="AX217" i="1"/>
  <c r="AP217" i="1"/>
  <c r="AD217" i="1"/>
  <c r="T217" i="1"/>
  <c r="DH217" i="1"/>
  <c r="CZ217" i="1"/>
  <c r="CR217" i="1"/>
  <c r="CJ217" i="1"/>
  <c r="CB217" i="1"/>
  <c r="BT217" i="1"/>
  <c r="BL217" i="1"/>
  <c r="BD217" i="1"/>
  <c r="AV217" i="1"/>
  <c r="AN217" i="1"/>
  <c r="Z217" i="1"/>
  <c r="R217" i="1"/>
  <c r="BB217" i="1"/>
  <c r="CH217" i="1"/>
  <c r="DN222" i="1"/>
  <c r="X151" i="1"/>
  <c r="AL151" i="1"/>
  <c r="AT151" i="1"/>
  <c r="BB151" i="1"/>
  <c r="BJ151" i="1"/>
  <c r="BR151" i="1"/>
  <c r="BZ151" i="1"/>
  <c r="CH151" i="1"/>
  <c r="CP151" i="1"/>
  <c r="CX151" i="1"/>
  <c r="X153" i="1"/>
  <c r="AL153" i="1"/>
  <c r="AT153" i="1"/>
  <c r="BB153" i="1"/>
  <c r="BJ153" i="1"/>
  <c r="BR153" i="1"/>
  <c r="BZ153" i="1"/>
  <c r="CH153" i="1"/>
  <c r="CP153" i="1"/>
  <c r="CX153" i="1"/>
  <c r="X155" i="1"/>
  <c r="AL155" i="1"/>
  <c r="AT155" i="1"/>
  <c r="BB155" i="1"/>
  <c r="BJ155" i="1"/>
  <c r="BR155" i="1"/>
  <c r="BZ155" i="1"/>
  <c r="CH155" i="1"/>
  <c r="CP155" i="1"/>
  <c r="CX155" i="1"/>
  <c r="X157" i="1"/>
  <c r="AL157" i="1"/>
  <c r="AT157" i="1"/>
  <c r="BB157" i="1"/>
  <c r="BJ157" i="1"/>
  <c r="BR157" i="1"/>
  <c r="BZ157" i="1"/>
  <c r="CH157" i="1"/>
  <c r="CP157" i="1"/>
  <c r="CX157" i="1"/>
  <c r="V159" i="1"/>
  <c r="AH159" i="1"/>
  <c r="AR159" i="1"/>
  <c r="AZ159" i="1"/>
  <c r="BH159" i="1"/>
  <c r="BP159" i="1"/>
  <c r="BX159" i="1"/>
  <c r="CF159" i="1"/>
  <c r="CN159" i="1"/>
  <c r="CV159" i="1"/>
  <c r="DD159" i="1"/>
  <c r="DL159" i="1"/>
  <c r="V161" i="1"/>
  <c r="AH161" i="1"/>
  <c r="AR161" i="1"/>
  <c r="AZ161" i="1"/>
  <c r="BH161" i="1"/>
  <c r="BP161" i="1"/>
  <c r="BX161" i="1"/>
  <c r="CF161" i="1"/>
  <c r="CN161" i="1"/>
  <c r="CV161" i="1"/>
  <c r="DD161" i="1"/>
  <c r="DL161" i="1"/>
  <c r="X164" i="1"/>
  <c r="AL164" i="1"/>
  <c r="AT164" i="1"/>
  <c r="BB164" i="1"/>
  <c r="BJ164" i="1"/>
  <c r="BR164" i="1"/>
  <c r="BZ164" i="1"/>
  <c r="CH164" i="1"/>
  <c r="CP164" i="1"/>
  <c r="CX164" i="1"/>
  <c r="X166" i="1"/>
  <c r="AL166" i="1"/>
  <c r="AT166" i="1"/>
  <c r="BB166" i="1"/>
  <c r="BJ166" i="1"/>
  <c r="BR166" i="1"/>
  <c r="BZ166" i="1"/>
  <c r="CH166" i="1"/>
  <c r="CP166" i="1"/>
  <c r="CX166" i="1"/>
  <c r="X168" i="1"/>
  <c r="AL168" i="1"/>
  <c r="AT168" i="1"/>
  <c r="BB168" i="1"/>
  <c r="BJ168" i="1"/>
  <c r="BR168" i="1"/>
  <c r="BZ168" i="1"/>
  <c r="CH168" i="1"/>
  <c r="CP168" i="1"/>
  <c r="CX168" i="1"/>
  <c r="X170" i="1"/>
  <c r="AL170" i="1"/>
  <c r="AT170" i="1"/>
  <c r="BB170" i="1"/>
  <c r="BJ170" i="1"/>
  <c r="BR170" i="1"/>
  <c r="BZ170" i="1"/>
  <c r="CH170" i="1"/>
  <c r="CP170" i="1"/>
  <c r="CX170" i="1"/>
  <c r="X172" i="1"/>
  <c r="AL172" i="1"/>
  <c r="AT172" i="1"/>
  <c r="BB172" i="1"/>
  <c r="BJ172" i="1"/>
  <c r="BR172" i="1"/>
  <c r="BZ172" i="1"/>
  <c r="CH172" i="1"/>
  <c r="CP172" i="1"/>
  <c r="CX172" i="1"/>
  <c r="X174" i="1"/>
  <c r="AL174" i="1"/>
  <c r="AT174" i="1"/>
  <c r="BB174" i="1"/>
  <c r="BJ174" i="1"/>
  <c r="BR174" i="1"/>
  <c r="BZ174" i="1"/>
  <c r="CH174" i="1"/>
  <c r="CP174" i="1"/>
  <c r="CX174" i="1"/>
  <c r="X176" i="1"/>
  <c r="AL176" i="1"/>
  <c r="AT176" i="1"/>
  <c r="BB176" i="1"/>
  <c r="BJ176" i="1"/>
  <c r="BR176" i="1"/>
  <c r="BZ176" i="1"/>
  <c r="CH176" i="1"/>
  <c r="CP176" i="1"/>
  <c r="CX176" i="1"/>
  <c r="X178" i="1"/>
  <c r="AL178" i="1"/>
  <c r="AT178" i="1"/>
  <c r="BB178" i="1"/>
  <c r="BJ178" i="1"/>
  <c r="BR178" i="1"/>
  <c r="BZ178" i="1"/>
  <c r="CH178" i="1"/>
  <c r="CP178" i="1"/>
  <c r="CX178" i="1"/>
  <c r="X180" i="1"/>
  <c r="AL180" i="1"/>
  <c r="AT180" i="1"/>
  <c r="BB180" i="1"/>
  <c r="BJ180" i="1"/>
  <c r="BR180" i="1"/>
  <c r="BZ180" i="1"/>
  <c r="CH180" i="1"/>
  <c r="CP180" i="1"/>
  <c r="CX180" i="1"/>
  <c r="X182" i="1"/>
  <c r="AL182" i="1"/>
  <c r="AT182" i="1"/>
  <c r="BB182" i="1"/>
  <c r="BJ182" i="1"/>
  <c r="BR182" i="1"/>
  <c r="BZ182" i="1"/>
  <c r="CH182" i="1"/>
  <c r="CP182" i="1"/>
  <c r="CX182" i="1"/>
  <c r="DF184" i="1"/>
  <c r="DF162" i="1" s="1"/>
  <c r="CX184" i="1"/>
  <c r="CP184" i="1"/>
  <c r="X184" i="1"/>
  <c r="AL184" i="1"/>
  <c r="AT184" i="1"/>
  <c r="BB184" i="1"/>
  <c r="BJ184" i="1"/>
  <c r="BR184" i="1"/>
  <c r="BZ184" i="1"/>
  <c r="CH184" i="1"/>
  <c r="CR184" i="1"/>
  <c r="CR162" i="1" s="1"/>
  <c r="DB184" i="1"/>
  <c r="DL184" i="1"/>
  <c r="DJ187" i="1"/>
  <c r="DB187" i="1"/>
  <c r="CT187" i="1"/>
  <c r="CL187" i="1"/>
  <c r="CD187" i="1"/>
  <c r="BV187" i="1"/>
  <c r="BN187" i="1"/>
  <c r="BF187" i="1"/>
  <c r="AX187" i="1"/>
  <c r="AP187" i="1"/>
  <c r="AD187" i="1"/>
  <c r="T187" i="1"/>
  <c r="DN187" i="1" s="1"/>
  <c r="Z187" i="1"/>
  <c r="AR187" i="1"/>
  <c r="BB187" i="1"/>
  <c r="BL187" i="1"/>
  <c r="BX187" i="1"/>
  <c r="CH187" i="1"/>
  <c r="CR187" i="1"/>
  <c r="DD187" i="1"/>
  <c r="AT190" i="1"/>
  <c r="R190" i="1"/>
  <c r="CP190" i="1"/>
  <c r="DF192" i="1"/>
  <c r="CX192" i="1"/>
  <c r="CP192" i="1"/>
  <c r="CH192" i="1"/>
  <c r="BZ192" i="1"/>
  <c r="BR192" i="1"/>
  <c r="BH192" i="1"/>
  <c r="AZ192" i="1"/>
  <c r="AR192" i="1"/>
  <c r="AH192" i="1"/>
  <c r="V192" i="1"/>
  <c r="Z192" i="1"/>
  <c r="AP192" i="1"/>
  <c r="BB192" i="1"/>
  <c r="BN192" i="1"/>
  <c r="BX192" i="1"/>
  <c r="CJ192" i="1"/>
  <c r="CT192" i="1"/>
  <c r="DD192" i="1"/>
  <c r="X196" i="1"/>
  <c r="AN196" i="1"/>
  <c r="AX196" i="1"/>
  <c r="BL196" i="1"/>
  <c r="BV196" i="1"/>
  <c r="CF196" i="1"/>
  <c r="CR196" i="1"/>
  <c r="DB196" i="1"/>
  <c r="DJ198" i="1"/>
  <c r="DB198" i="1"/>
  <c r="CT198" i="1"/>
  <c r="CL198" i="1"/>
  <c r="CD198" i="1"/>
  <c r="BV198" i="1"/>
  <c r="BN198" i="1"/>
  <c r="BD198" i="1"/>
  <c r="AV198" i="1"/>
  <c r="AN198" i="1"/>
  <c r="Z198" i="1"/>
  <c r="R198" i="1"/>
  <c r="AD198" i="1"/>
  <c r="AR198" i="1"/>
  <c r="BB198" i="1"/>
  <c r="BP198" i="1"/>
  <c r="BZ198" i="1"/>
  <c r="CJ198" i="1"/>
  <c r="CV198" i="1"/>
  <c r="DF198" i="1"/>
  <c r="DH201" i="1"/>
  <c r="AR201" i="1"/>
  <c r="AH201" i="1"/>
  <c r="V201" i="1"/>
  <c r="CN201" i="1"/>
  <c r="AP201" i="1"/>
  <c r="AD201" i="1"/>
  <c r="T201" i="1"/>
  <c r="DN201" i="1" s="1"/>
  <c r="AL201" i="1"/>
  <c r="DH203" i="1"/>
  <c r="AR203" i="1"/>
  <c r="AH203" i="1"/>
  <c r="V203" i="1"/>
  <c r="CN203" i="1"/>
  <c r="AP203" i="1"/>
  <c r="AD203" i="1"/>
  <c r="T203" i="1"/>
  <c r="DN203" i="1" s="1"/>
  <c r="AL203" i="1"/>
  <c r="AT213" i="1"/>
  <c r="BZ213" i="1"/>
  <c r="DL215" i="1"/>
  <c r="DD215" i="1"/>
  <c r="CV215" i="1"/>
  <c r="CN215" i="1"/>
  <c r="CF215" i="1"/>
  <c r="BX215" i="1"/>
  <c r="BP215" i="1"/>
  <c r="BH215" i="1"/>
  <c r="AZ215" i="1"/>
  <c r="AR215" i="1"/>
  <c r="AH215" i="1"/>
  <c r="V215" i="1"/>
  <c r="DJ215" i="1"/>
  <c r="DB215" i="1"/>
  <c r="CT215" i="1"/>
  <c r="CL215" i="1"/>
  <c r="CD215" i="1"/>
  <c r="BV215" i="1"/>
  <c r="BN215" i="1"/>
  <c r="BF215" i="1"/>
  <c r="AX215" i="1"/>
  <c r="AP215" i="1"/>
  <c r="AD215" i="1"/>
  <c r="T215" i="1"/>
  <c r="DH215" i="1"/>
  <c r="CZ215" i="1"/>
  <c r="CR215" i="1"/>
  <c r="CJ215" i="1"/>
  <c r="CB215" i="1"/>
  <c r="BT215" i="1"/>
  <c r="BL215" i="1"/>
  <c r="BD215" i="1"/>
  <c r="AV215" i="1"/>
  <c r="AN215" i="1"/>
  <c r="Z215" i="1"/>
  <c r="R215" i="1"/>
  <c r="BB215" i="1"/>
  <c r="CH215" i="1"/>
  <c r="AT221" i="1"/>
  <c r="Z221" i="1"/>
  <c r="R221" i="1"/>
  <c r="DN221" i="1" s="1"/>
  <c r="X159" i="1"/>
  <c r="AL159" i="1"/>
  <c r="AT159" i="1"/>
  <c r="AT158" i="1" s="1"/>
  <c r="BB159" i="1"/>
  <c r="BB158" i="1" s="1"/>
  <c r="BJ159" i="1"/>
  <c r="BR159" i="1"/>
  <c r="BZ159" i="1"/>
  <c r="BZ158" i="1" s="1"/>
  <c r="CH159" i="1"/>
  <c r="CH158" i="1" s="1"/>
  <c r="CP159" i="1"/>
  <c r="CX159" i="1"/>
  <c r="X161" i="1"/>
  <c r="AL161" i="1"/>
  <c r="AT161" i="1"/>
  <c r="BB161" i="1"/>
  <c r="BJ161" i="1"/>
  <c r="BR161" i="1"/>
  <c r="BZ161" i="1"/>
  <c r="CH161" i="1"/>
  <c r="CP161" i="1"/>
  <c r="CX161" i="1"/>
  <c r="CP189" i="1"/>
  <c r="T189" i="1"/>
  <c r="AT189" i="1"/>
  <c r="DF196" i="1"/>
  <c r="CX196" i="1"/>
  <c r="CP196" i="1"/>
  <c r="CH196" i="1"/>
  <c r="BZ196" i="1"/>
  <c r="BR196" i="1"/>
  <c r="BH196" i="1"/>
  <c r="AZ196" i="1"/>
  <c r="AR196" i="1"/>
  <c r="AH196" i="1"/>
  <c r="V196" i="1"/>
  <c r="Z196" i="1"/>
  <c r="AP196" i="1"/>
  <c r="BB196" i="1"/>
  <c r="BN196" i="1"/>
  <c r="BX196" i="1"/>
  <c r="CJ196" i="1"/>
  <c r="CT196" i="1"/>
  <c r="DD196" i="1"/>
  <c r="AN201" i="1"/>
  <c r="AN203" i="1"/>
  <c r="DL213" i="1"/>
  <c r="DD213" i="1"/>
  <c r="CV213" i="1"/>
  <c r="CN213" i="1"/>
  <c r="CF213" i="1"/>
  <c r="BX213" i="1"/>
  <c r="BP213" i="1"/>
  <c r="BH213" i="1"/>
  <c r="AZ213" i="1"/>
  <c r="AR213" i="1"/>
  <c r="AH213" i="1"/>
  <c r="V213" i="1"/>
  <c r="DJ213" i="1"/>
  <c r="DB213" i="1"/>
  <c r="CT213" i="1"/>
  <c r="CL213" i="1"/>
  <c r="CD213" i="1"/>
  <c r="BV213" i="1"/>
  <c r="BN213" i="1"/>
  <c r="BF213" i="1"/>
  <c r="AX213" i="1"/>
  <c r="AP213" i="1"/>
  <c r="AD213" i="1"/>
  <c r="T213" i="1"/>
  <c r="DH213" i="1"/>
  <c r="CZ213" i="1"/>
  <c r="CR213" i="1"/>
  <c r="CJ213" i="1"/>
  <c r="CB213" i="1"/>
  <c r="BT213" i="1"/>
  <c r="BL213" i="1"/>
  <c r="BD213" i="1"/>
  <c r="AV213" i="1"/>
  <c r="AN213" i="1"/>
  <c r="Z213" i="1"/>
  <c r="R213" i="1"/>
  <c r="BB213" i="1"/>
  <c r="CH213" i="1"/>
  <c r="X186" i="1"/>
  <c r="DN186" i="1" s="1"/>
  <c r="AL186" i="1"/>
  <c r="AT186" i="1"/>
  <c r="BB186" i="1"/>
  <c r="BJ186" i="1"/>
  <c r="BR186" i="1"/>
  <c r="BZ186" i="1"/>
  <c r="CH186" i="1"/>
  <c r="CP186" i="1"/>
  <c r="CX186" i="1"/>
  <c r="X188" i="1"/>
  <c r="DN188" i="1" s="1"/>
  <c r="AL188" i="1"/>
  <c r="AT188" i="1"/>
  <c r="BB188" i="1"/>
  <c r="BJ188" i="1"/>
  <c r="BR188" i="1"/>
  <c r="BZ188" i="1"/>
  <c r="CH188" i="1"/>
  <c r="CP188" i="1"/>
  <c r="CX188" i="1"/>
  <c r="X191" i="1"/>
  <c r="AL191" i="1"/>
  <c r="DN191" i="1" s="1"/>
  <c r="AT191" i="1"/>
  <c r="BB191" i="1"/>
  <c r="BL191" i="1"/>
  <c r="BT191" i="1"/>
  <c r="CB191" i="1"/>
  <c r="CJ191" i="1"/>
  <c r="CJ162" i="1" s="1"/>
  <c r="CR191" i="1"/>
  <c r="CZ191" i="1"/>
  <c r="X195" i="1"/>
  <c r="DN195" i="1" s="1"/>
  <c r="AL195" i="1"/>
  <c r="AT195" i="1"/>
  <c r="BB195" i="1"/>
  <c r="BL195" i="1"/>
  <c r="BT195" i="1"/>
  <c r="CB195" i="1"/>
  <c r="CJ195" i="1"/>
  <c r="CR195" i="1"/>
  <c r="CZ195" i="1"/>
  <c r="X199" i="1"/>
  <c r="DN199" i="1" s="1"/>
  <c r="AL199" i="1"/>
  <c r="AT199" i="1"/>
  <c r="BB199" i="1"/>
  <c r="BL199" i="1"/>
  <c r="BT199" i="1"/>
  <c r="CB199" i="1"/>
  <c r="CJ199" i="1"/>
  <c r="CR199" i="1"/>
  <c r="CZ199" i="1"/>
  <c r="V200" i="1"/>
  <c r="DN200" i="1" s="1"/>
  <c r="AH200" i="1"/>
  <c r="AR200" i="1"/>
  <c r="AZ200" i="1"/>
  <c r="BH200" i="1"/>
  <c r="BR200" i="1"/>
  <c r="BZ200" i="1"/>
  <c r="CH200" i="1"/>
  <c r="CP200" i="1"/>
  <c r="CX200" i="1"/>
  <c r="DF200" i="1"/>
  <c r="X202" i="1"/>
  <c r="DN202" i="1" s="1"/>
  <c r="AL202" i="1"/>
  <c r="V204" i="1"/>
  <c r="DN204" i="1" s="1"/>
  <c r="AH204" i="1"/>
  <c r="AR204" i="1"/>
  <c r="AZ204" i="1"/>
  <c r="BH204" i="1"/>
  <c r="BP204" i="1"/>
  <c r="BX204" i="1"/>
  <c r="CF204" i="1"/>
  <c r="CN204" i="1"/>
  <c r="CV204" i="1"/>
  <c r="DD204" i="1"/>
  <c r="DL204" i="1"/>
  <c r="V206" i="1"/>
  <c r="DN206" i="1" s="1"/>
  <c r="AH206" i="1"/>
  <c r="AR206" i="1"/>
  <c r="AZ206" i="1"/>
  <c r="BH206" i="1"/>
  <c r="BP206" i="1"/>
  <c r="BX206" i="1"/>
  <c r="CF206" i="1"/>
  <c r="CN206" i="1"/>
  <c r="CV206" i="1"/>
  <c r="DD206" i="1"/>
  <c r="DL206" i="1"/>
  <c r="V208" i="1"/>
  <c r="DN208" i="1" s="1"/>
  <c r="AH208" i="1"/>
  <c r="AR208" i="1"/>
  <c r="AZ208" i="1"/>
  <c r="BH208" i="1"/>
  <c r="BP208" i="1"/>
  <c r="BX208" i="1"/>
  <c r="CF208" i="1"/>
  <c r="CN208" i="1"/>
  <c r="CV208" i="1"/>
  <c r="DD208" i="1"/>
  <c r="DL208" i="1"/>
  <c r="V210" i="1"/>
  <c r="DN210" i="1" s="1"/>
  <c r="AH210" i="1"/>
  <c r="AR210" i="1"/>
  <c r="AZ210" i="1"/>
  <c r="BH210" i="1"/>
  <c r="BP210" i="1"/>
  <c r="BX210" i="1"/>
  <c r="CF210" i="1"/>
  <c r="CN210" i="1"/>
  <c r="CV210" i="1"/>
  <c r="DD210" i="1"/>
  <c r="DL210" i="1"/>
  <c r="V212" i="1"/>
  <c r="DN212" i="1" s="1"/>
  <c r="AH212" i="1"/>
  <c r="AR212" i="1"/>
  <c r="AZ212" i="1"/>
  <c r="BH212" i="1"/>
  <c r="BP212" i="1"/>
  <c r="BX212" i="1"/>
  <c r="CF212" i="1"/>
  <c r="CN212" i="1"/>
  <c r="CV212" i="1"/>
  <c r="DD212" i="1"/>
  <c r="DL212" i="1"/>
  <c r="V214" i="1"/>
  <c r="DN214" i="1" s="1"/>
  <c r="AH214" i="1"/>
  <c r="AR214" i="1"/>
  <c r="AZ214" i="1"/>
  <c r="BH214" i="1"/>
  <c r="BP214" i="1"/>
  <c r="BX214" i="1"/>
  <c r="CF214" i="1"/>
  <c r="CN214" i="1"/>
  <c r="CV214" i="1"/>
  <c r="DD214" i="1"/>
  <c r="DL214" i="1"/>
  <c r="V216" i="1"/>
  <c r="DN216" i="1" s="1"/>
  <c r="AH216" i="1"/>
  <c r="AR216" i="1"/>
  <c r="AZ216" i="1"/>
  <c r="BH216" i="1"/>
  <c r="BP216" i="1"/>
  <c r="BX216" i="1"/>
  <c r="CF216" i="1"/>
  <c r="CN216" i="1"/>
  <c r="CV216" i="1"/>
  <c r="DD216" i="1"/>
  <c r="DL216" i="1"/>
  <c r="V218" i="1"/>
  <c r="DN218" i="1" s="1"/>
  <c r="AH218" i="1"/>
  <c r="AR218" i="1"/>
  <c r="AZ218" i="1"/>
  <c r="BH218" i="1"/>
  <c r="BP218" i="1"/>
  <c r="BX218" i="1"/>
  <c r="CF218" i="1"/>
  <c r="CN218" i="1"/>
  <c r="CV218" i="1"/>
  <c r="DD218" i="1"/>
  <c r="DL218" i="1"/>
  <c r="V224" i="1"/>
  <c r="DN224" i="1" s="1"/>
  <c r="AH224" i="1"/>
  <c r="AR224" i="1"/>
  <c r="DH224" i="1"/>
  <c r="R225" i="1"/>
  <c r="Z225" i="1"/>
  <c r="AN225" i="1"/>
  <c r="AV225" i="1"/>
  <c r="V226" i="1"/>
  <c r="DN226" i="1" s="1"/>
  <c r="AH226" i="1"/>
  <c r="AR226" i="1"/>
  <c r="DH226" i="1"/>
  <c r="R227" i="1"/>
  <c r="Z227" i="1"/>
  <c r="AN227" i="1"/>
  <c r="AV227" i="1"/>
  <c r="V228" i="1"/>
  <c r="DN228" i="1" s="1"/>
  <c r="AH228" i="1"/>
  <c r="AR228" i="1"/>
  <c r="DH228" i="1"/>
  <c r="R229" i="1"/>
  <c r="Z229" i="1"/>
  <c r="AN229" i="1"/>
  <c r="AV229" i="1"/>
  <c r="V230" i="1"/>
  <c r="DN230" i="1" s="1"/>
  <c r="AH230" i="1"/>
  <c r="AR230" i="1"/>
  <c r="DH230" i="1"/>
  <c r="R231" i="1"/>
  <c r="Z231" i="1"/>
  <c r="AN231" i="1"/>
  <c r="AV231" i="1"/>
  <c r="R233" i="1"/>
  <c r="X235" i="1"/>
  <c r="AL235" i="1"/>
  <c r="DN235" i="1" s="1"/>
  <c r="AT235" i="1"/>
  <c r="BB235" i="1"/>
  <c r="BJ235" i="1"/>
  <c r="BR235" i="1"/>
  <c r="BZ235" i="1"/>
  <c r="CH235" i="1"/>
  <c r="CP235" i="1"/>
  <c r="CX235" i="1"/>
  <c r="T236" i="1"/>
  <c r="DN236" i="1" s="1"/>
  <c r="AD236" i="1"/>
  <c r="AD234" i="1" s="1"/>
  <c r="AP236" i="1"/>
  <c r="AX236" i="1"/>
  <c r="BF236" i="1"/>
  <c r="BN236" i="1"/>
  <c r="BV236" i="1"/>
  <c r="CD236" i="1"/>
  <c r="CN236" i="1"/>
  <c r="CN234" i="1" s="1"/>
  <c r="CV236" i="1"/>
  <c r="CV234" i="1" s="1"/>
  <c r="DD236" i="1"/>
  <c r="DL236" i="1"/>
  <c r="DL234" i="1" s="1"/>
  <c r="R237" i="1"/>
  <c r="Z237" i="1"/>
  <c r="AN237" i="1"/>
  <c r="AN234" i="1" s="1"/>
  <c r="AV237" i="1"/>
  <c r="AV234" i="1" s="1"/>
  <c r="BD237" i="1"/>
  <c r="BD234" i="1" s="1"/>
  <c r="BL237" i="1"/>
  <c r="BL234" i="1" s="1"/>
  <c r="BT237" i="1"/>
  <c r="CB237" i="1"/>
  <c r="CJ237" i="1"/>
  <c r="CJ234" i="1" s="1"/>
  <c r="CR237" i="1"/>
  <c r="CZ237" i="1"/>
  <c r="DH237" i="1"/>
  <c r="DH234" i="1" s="1"/>
  <c r="V238" i="1"/>
  <c r="DN238" i="1" s="1"/>
  <c r="AH238" i="1"/>
  <c r="AR238" i="1"/>
  <c r="AZ238" i="1"/>
  <c r="BH238" i="1"/>
  <c r="BP238" i="1"/>
  <c r="BX238" i="1"/>
  <c r="CF238" i="1"/>
  <c r="CN238" i="1"/>
  <c r="CV238" i="1"/>
  <c r="DD238" i="1"/>
  <c r="DL238" i="1"/>
  <c r="R239" i="1"/>
  <c r="Z239" i="1"/>
  <c r="AN239" i="1"/>
  <c r="AV239" i="1"/>
  <c r="BD239" i="1"/>
  <c r="BL239" i="1"/>
  <c r="BT239" i="1"/>
  <c r="CB239" i="1"/>
  <c r="CB234" i="1" s="1"/>
  <c r="CJ239" i="1"/>
  <c r="CR239" i="1"/>
  <c r="CZ239" i="1"/>
  <c r="DH239" i="1"/>
  <c r="DL240" i="1"/>
  <c r="DD240" i="1"/>
  <c r="CV240" i="1"/>
  <c r="CN240" i="1"/>
  <c r="CF240" i="1"/>
  <c r="BX240" i="1"/>
  <c r="BP240" i="1"/>
  <c r="BH240" i="1"/>
  <c r="AZ240" i="1"/>
  <c r="AR240" i="1"/>
  <c r="AH240" i="1"/>
  <c r="V240" i="1"/>
  <c r="DN240" i="1" s="1"/>
  <c r="Z240" i="1"/>
  <c r="AP240" i="1"/>
  <c r="BB240" i="1"/>
  <c r="BL240" i="1"/>
  <c r="BV240" i="1"/>
  <c r="CH240" i="1"/>
  <c r="CR240" i="1"/>
  <c r="DB240" i="1"/>
  <c r="V241" i="1"/>
  <c r="AL241" i="1"/>
  <c r="AX241" i="1"/>
  <c r="BH241" i="1"/>
  <c r="BR241" i="1"/>
  <c r="CD241" i="1"/>
  <c r="CN241" i="1"/>
  <c r="CX241" i="1"/>
  <c r="DJ241" i="1"/>
  <c r="R242" i="1"/>
  <c r="AD242" i="1"/>
  <c r="AT242" i="1"/>
  <c r="BD242" i="1"/>
  <c r="BN242" i="1"/>
  <c r="BZ242" i="1"/>
  <c r="CJ242" i="1"/>
  <c r="CT242" i="1"/>
  <c r="DF242" i="1"/>
  <c r="X243" i="1"/>
  <c r="AP243" i="1"/>
  <c r="AZ243" i="1"/>
  <c r="BJ243" i="1"/>
  <c r="BV243" i="1"/>
  <c r="CF243" i="1"/>
  <c r="CP243" i="1"/>
  <c r="DB243" i="1"/>
  <c r="T244" i="1"/>
  <c r="AL244" i="1"/>
  <c r="AV244" i="1"/>
  <c r="BF244" i="1"/>
  <c r="BR244" i="1"/>
  <c r="CB244" i="1"/>
  <c r="CL244" i="1"/>
  <c r="CX244" i="1"/>
  <c r="DH244" i="1"/>
  <c r="V246" i="1"/>
  <c r="AH246" i="1"/>
  <c r="AT246" i="1"/>
  <c r="BF246" i="1"/>
  <c r="BP246" i="1"/>
  <c r="BZ246" i="1"/>
  <c r="CL246" i="1"/>
  <c r="CV246" i="1"/>
  <c r="DF246" i="1"/>
  <c r="DJ247" i="1"/>
  <c r="DJ245" i="1" s="1"/>
  <c r="DB247" i="1"/>
  <c r="CT247" i="1"/>
  <c r="CT245" i="1" s="1"/>
  <c r="CL247" i="1"/>
  <c r="CD247" i="1"/>
  <c r="BV247" i="1"/>
  <c r="BN247" i="1"/>
  <c r="BN245" i="1" s="1"/>
  <c r="BF247" i="1"/>
  <c r="AX247" i="1"/>
  <c r="AP247" i="1"/>
  <c r="AF247" i="1"/>
  <c r="V247" i="1"/>
  <c r="DN247" i="1" s="1"/>
  <c r="Z247" i="1"/>
  <c r="AN247" i="1"/>
  <c r="AZ247" i="1"/>
  <c r="BJ247" i="1"/>
  <c r="BT247" i="1"/>
  <c r="CF247" i="1"/>
  <c r="CP247" i="1"/>
  <c r="CZ247" i="1"/>
  <c r="DL247" i="1"/>
  <c r="V249" i="1"/>
  <c r="AH249" i="1"/>
  <c r="AV249" i="1"/>
  <c r="BF249" i="1"/>
  <c r="BP249" i="1"/>
  <c r="CB249" i="1"/>
  <c r="CL249" i="1"/>
  <c r="CV249" i="1"/>
  <c r="DH249" i="1"/>
  <c r="X250" i="1"/>
  <c r="AL250" i="1"/>
  <c r="AX250" i="1"/>
  <c r="BH250" i="1"/>
  <c r="BR250" i="1"/>
  <c r="CD250" i="1"/>
  <c r="CN250" i="1"/>
  <c r="CX250" i="1"/>
  <c r="R251" i="1"/>
  <c r="AD251" i="1"/>
  <c r="AR251" i="1"/>
  <c r="BB251" i="1"/>
  <c r="BL251" i="1"/>
  <c r="BX251" i="1"/>
  <c r="CH251" i="1"/>
  <c r="CR251" i="1"/>
  <c r="DD251" i="1"/>
  <c r="X253" i="1"/>
  <c r="AN253" i="1"/>
  <c r="AX253" i="1"/>
  <c r="BH253" i="1"/>
  <c r="BT253" i="1"/>
  <c r="CD253" i="1"/>
  <c r="CN253" i="1"/>
  <c r="CZ253" i="1"/>
  <c r="R255" i="1"/>
  <c r="AD255" i="1"/>
  <c r="AT255" i="1"/>
  <c r="BD255" i="1"/>
  <c r="BN255" i="1"/>
  <c r="BZ255" i="1"/>
  <c r="BZ254" i="1" s="1"/>
  <c r="CJ255" i="1"/>
  <c r="CT255" i="1"/>
  <c r="DF255" i="1"/>
  <c r="X256" i="1"/>
  <c r="AP256" i="1"/>
  <c r="AZ256" i="1"/>
  <c r="BJ256" i="1"/>
  <c r="BV256" i="1"/>
  <c r="CF256" i="1"/>
  <c r="CP256" i="1"/>
  <c r="DB256" i="1"/>
  <c r="T257" i="1"/>
  <c r="DN257" i="1" s="1"/>
  <c r="AL257" i="1"/>
  <c r="AV257" i="1"/>
  <c r="BF257" i="1"/>
  <c r="BR257" i="1"/>
  <c r="CB257" i="1"/>
  <c r="CL257" i="1"/>
  <c r="CX257" i="1"/>
  <c r="DH257" i="1"/>
  <c r="DF258" i="1"/>
  <c r="CX258" i="1"/>
  <c r="CP258" i="1"/>
  <c r="CH258" i="1"/>
  <c r="BZ258" i="1"/>
  <c r="BR258" i="1"/>
  <c r="BJ258" i="1"/>
  <c r="BB258" i="1"/>
  <c r="AT258" i="1"/>
  <c r="DH258" i="1"/>
  <c r="CZ258" i="1"/>
  <c r="CR258" i="1"/>
  <c r="CJ258" i="1"/>
  <c r="CB258" i="1"/>
  <c r="BT258" i="1"/>
  <c r="BL258" i="1"/>
  <c r="BD258" i="1"/>
  <c r="AV258" i="1"/>
  <c r="AN258" i="1"/>
  <c r="Z258" i="1"/>
  <c r="R258" i="1"/>
  <c r="AD258" i="1"/>
  <c r="AR258" i="1"/>
  <c r="BH258" i="1"/>
  <c r="BX258" i="1"/>
  <c r="CN258" i="1"/>
  <c r="DD258" i="1"/>
  <c r="AH261" i="1"/>
  <c r="AZ261" i="1"/>
  <c r="BP261" i="1"/>
  <c r="CF261" i="1"/>
  <c r="CV261" i="1"/>
  <c r="AH263" i="1"/>
  <c r="AR263" i="1"/>
  <c r="BH263" i="1"/>
  <c r="BX263" i="1"/>
  <c r="CN263" i="1"/>
  <c r="R264" i="1"/>
  <c r="AN264" i="1"/>
  <c r="BD264" i="1"/>
  <c r="BT264" i="1"/>
  <c r="CJ264" i="1"/>
  <c r="CZ264" i="1"/>
  <c r="X200" i="1"/>
  <c r="AL200" i="1"/>
  <c r="AT200" i="1"/>
  <c r="BB200" i="1"/>
  <c r="BL200" i="1"/>
  <c r="BT200" i="1"/>
  <c r="CB200" i="1"/>
  <c r="CJ200" i="1"/>
  <c r="CR200" i="1"/>
  <c r="CZ200" i="1"/>
  <c r="X204" i="1"/>
  <c r="AL204" i="1"/>
  <c r="AT204" i="1"/>
  <c r="BB204" i="1"/>
  <c r="BJ204" i="1"/>
  <c r="BR204" i="1"/>
  <c r="BZ204" i="1"/>
  <c r="CH204" i="1"/>
  <c r="CP204" i="1"/>
  <c r="CX204" i="1"/>
  <c r="X206" i="1"/>
  <c r="AL206" i="1"/>
  <c r="AT206" i="1"/>
  <c r="BB206" i="1"/>
  <c r="BJ206" i="1"/>
  <c r="BR206" i="1"/>
  <c r="BZ206" i="1"/>
  <c r="CH206" i="1"/>
  <c r="CP206" i="1"/>
  <c r="CX206" i="1"/>
  <c r="X208" i="1"/>
  <c r="AL208" i="1"/>
  <c r="AT208" i="1"/>
  <c r="BB208" i="1"/>
  <c r="BJ208" i="1"/>
  <c r="BR208" i="1"/>
  <c r="BZ208" i="1"/>
  <c r="CH208" i="1"/>
  <c r="CP208" i="1"/>
  <c r="CX208" i="1"/>
  <c r="X210" i="1"/>
  <c r="AL210" i="1"/>
  <c r="AT210" i="1"/>
  <c r="BB210" i="1"/>
  <c r="BJ210" i="1"/>
  <c r="BR210" i="1"/>
  <c r="BZ210" i="1"/>
  <c r="CH210" i="1"/>
  <c r="CP210" i="1"/>
  <c r="CX210" i="1"/>
  <c r="X212" i="1"/>
  <c r="AL212" i="1"/>
  <c r="AT212" i="1"/>
  <c r="BB212" i="1"/>
  <c r="BJ212" i="1"/>
  <c r="BR212" i="1"/>
  <c r="BZ212" i="1"/>
  <c r="CH212" i="1"/>
  <c r="CP212" i="1"/>
  <c r="CX212" i="1"/>
  <c r="X214" i="1"/>
  <c r="AL214" i="1"/>
  <c r="AT214" i="1"/>
  <c r="BB214" i="1"/>
  <c r="BJ214" i="1"/>
  <c r="BR214" i="1"/>
  <c r="BZ214" i="1"/>
  <c r="CH214" i="1"/>
  <c r="CP214" i="1"/>
  <c r="CX214" i="1"/>
  <c r="X216" i="1"/>
  <c r="AL216" i="1"/>
  <c r="AT216" i="1"/>
  <c r="BB216" i="1"/>
  <c r="BJ216" i="1"/>
  <c r="BR216" i="1"/>
  <c r="BZ216" i="1"/>
  <c r="CH216" i="1"/>
  <c r="CP216" i="1"/>
  <c r="CX216" i="1"/>
  <c r="X218" i="1"/>
  <c r="AL218" i="1"/>
  <c r="AT218" i="1"/>
  <c r="BB218" i="1"/>
  <c r="BJ218" i="1"/>
  <c r="BR218" i="1"/>
  <c r="BZ218" i="1"/>
  <c r="CH218" i="1"/>
  <c r="CP218" i="1"/>
  <c r="CX218" i="1"/>
  <c r="X224" i="1"/>
  <c r="AL224" i="1"/>
  <c r="T225" i="1"/>
  <c r="AD225" i="1"/>
  <c r="AP225" i="1"/>
  <c r="CN225" i="1"/>
  <c r="X226" i="1"/>
  <c r="AL226" i="1"/>
  <c r="T227" i="1"/>
  <c r="AD227" i="1"/>
  <c r="AP227" i="1"/>
  <c r="CN227" i="1"/>
  <c r="X228" i="1"/>
  <c r="AL228" i="1"/>
  <c r="T229" i="1"/>
  <c r="AD229" i="1"/>
  <c r="AP229" i="1"/>
  <c r="CN229" i="1"/>
  <c r="X230" i="1"/>
  <c r="AL230" i="1"/>
  <c r="T231" i="1"/>
  <c r="AD231" i="1"/>
  <c r="AP231" i="1"/>
  <c r="CN231" i="1"/>
  <c r="Z233" i="1"/>
  <c r="V236" i="1"/>
  <c r="AH236" i="1"/>
  <c r="AH234" i="1" s="1"/>
  <c r="AR236" i="1"/>
  <c r="AR234" i="1" s="1"/>
  <c r="AZ236" i="1"/>
  <c r="AZ234" i="1" s="1"/>
  <c r="BH236" i="1"/>
  <c r="BH234" i="1" s="1"/>
  <c r="BP236" i="1"/>
  <c r="BP234" i="1" s="1"/>
  <c r="BX236" i="1"/>
  <c r="BX234" i="1" s="1"/>
  <c r="CF236" i="1"/>
  <c r="CF234" i="1" s="1"/>
  <c r="CP236" i="1"/>
  <c r="CX236" i="1"/>
  <c r="DF236" i="1"/>
  <c r="DF234" i="1" s="1"/>
  <c r="T237" i="1"/>
  <c r="AD237" i="1"/>
  <c r="AP237" i="1"/>
  <c r="AX237" i="1"/>
  <c r="BF237" i="1"/>
  <c r="BN237" i="1"/>
  <c r="BV237" i="1"/>
  <c r="CD237" i="1"/>
  <c r="CL237" i="1"/>
  <c r="CT237" i="1"/>
  <c r="DB237" i="1"/>
  <c r="DJ237" i="1"/>
  <c r="DJ234" i="1" s="1"/>
  <c r="X238" i="1"/>
  <c r="AL238" i="1"/>
  <c r="AT238" i="1"/>
  <c r="BB238" i="1"/>
  <c r="BJ238" i="1"/>
  <c r="BR238" i="1"/>
  <c r="BZ238" i="1"/>
  <c r="CH238" i="1"/>
  <c r="CP238" i="1"/>
  <c r="CX238" i="1"/>
  <c r="T239" i="1"/>
  <c r="AD239" i="1"/>
  <c r="AP239" i="1"/>
  <c r="AX239" i="1"/>
  <c r="BF239" i="1"/>
  <c r="BN239" i="1"/>
  <c r="BV239" i="1"/>
  <c r="CD239" i="1"/>
  <c r="CL239" i="1"/>
  <c r="CT239" i="1"/>
  <c r="DB239" i="1"/>
  <c r="DJ239" i="1"/>
  <c r="X241" i="1"/>
  <c r="AP241" i="1"/>
  <c r="AZ241" i="1"/>
  <c r="BJ241" i="1"/>
  <c r="BV241" i="1"/>
  <c r="CF241" i="1"/>
  <c r="CP241" i="1"/>
  <c r="DB241" i="1"/>
  <c r="T242" i="1"/>
  <c r="AL242" i="1"/>
  <c r="AV242" i="1"/>
  <c r="BF242" i="1"/>
  <c r="BR242" i="1"/>
  <c r="CB242" i="1"/>
  <c r="CL242" i="1"/>
  <c r="CX242" i="1"/>
  <c r="DH242" i="1"/>
  <c r="DH243" i="1"/>
  <c r="CZ243" i="1"/>
  <c r="CR243" i="1"/>
  <c r="CJ243" i="1"/>
  <c r="CB243" i="1"/>
  <c r="BT243" i="1"/>
  <c r="BL243" i="1"/>
  <c r="BD243" i="1"/>
  <c r="AV243" i="1"/>
  <c r="AN243" i="1"/>
  <c r="Z243" i="1"/>
  <c r="R243" i="1"/>
  <c r="AD243" i="1"/>
  <c r="AR243" i="1"/>
  <c r="BB243" i="1"/>
  <c r="BN243" i="1"/>
  <c r="BX243" i="1"/>
  <c r="CH243" i="1"/>
  <c r="CT243" i="1"/>
  <c r="DD243" i="1"/>
  <c r="X244" i="1"/>
  <c r="AN244" i="1"/>
  <c r="AX244" i="1"/>
  <c r="BJ244" i="1"/>
  <c r="BT244" i="1"/>
  <c r="CD244" i="1"/>
  <c r="CP244" i="1"/>
  <c r="CZ244" i="1"/>
  <c r="X246" i="1"/>
  <c r="AL246" i="1"/>
  <c r="AX246" i="1"/>
  <c r="BH246" i="1"/>
  <c r="BR246" i="1"/>
  <c r="CD246" i="1"/>
  <c r="CN246" i="1"/>
  <c r="CX246" i="1"/>
  <c r="X249" i="1"/>
  <c r="AN249" i="1"/>
  <c r="AX249" i="1"/>
  <c r="BH249" i="1"/>
  <c r="BT249" i="1"/>
  <c r="CD249" i="1"/>
  <c r="CN249" i="1"/>
  <c r="CZ249" i="1"/>
  <c r="DH250" i="1"/>
  <c r="CZ250" i="1"/>
  <c r="CR250" i="1"/>
  <c r="CJ250" i="1"/>
  <c r="CB250" i="1"/>
  <c r="BT250" i="1"/>
  <c r="BL250" i="1"/>
  <c r="BD250" i="1"/>
  <c r="AV250" i="1"/>
  <c r="AN250" i="1"/>
  <c r="AD250" i="1"/>
  <c r="T250" i="1"/>
  <c r="DN250" i="1" s="1"/>
  <c r="Z250" i="1"/>
  <c r="AP250" i="1"/>
  <c r="AZ250" i="1"/>
  <c r="BJ250" i="1"/>
  <c r="BV250" i="1"/>
  <c r="CF250" i="1"/>
  <c r="CP250" i="1"/>
  <c r="DB250" i="1"/>
  <c r="DL250" i="1"/>
  <c r="T251" i="1"/>
  <c r="AH251" i="1"/>
  <c r="AT251" i="1"/>
  <c r="BD251" i="1"/>
  <c r="BP251" i="1"/>
  <c r="BZ251" i="1"/>
  <c r="CJ251" i="1"/>
  <c r="CV251" i="1"/>
  <c r="DF251" i="1"/>
  <c r="DF253" i="1"/>
  <c r="CX253" i="1"/>
  <c r="CP253" i="1"/>
  <c r="CH253" i="1"/>
  <c r="BZ253" i="1"/>
  <c r="BR253" i="1"/>
  <c r="BJ253" i="1"/>
  <c r="BB253" i="1"/>
  <c r="AT253" i="1"/>
  <c r="AL253" i="1"/>
  <c r="Z253" i="1"/>
  <c r="R253" i="1"/>
  <c r="AD253" i="1"/>
  <c r="AP253" i="1"/>
  <c r="AZ253" i="1"/>
  <c r="BL253" i="1"/>
  <c r="BV253" i="1"/>
  <c r="CF253" i="1"/>
  <c r="CR253" i="1"/>
  <c r="DB253" i="1"/>
  <c r="DL253" i="1"/>
  <c r="T255" i="1"/>
  <c r="T254" i="1" s="1"/>
  <c r="AL255" i="1"/>
  <c r="AL254" i="1" s="1"/>
  <c r="AV255" i="1"/>
  <c r="BF255" i="1"/>
  <c r="BR255" i="1"/>
  <c r="BR254" i="1" s="1"/>
  <c r="CB255" i="1"/>
  <c r="CL255" i="1"/>
  <c r="CL254" i="1" s="1"/>
  <c r="CX255" i="1"/>
  <c r="DH255" i="1"/>
  <c r="DH256" i="1"/>
  <c r="CZ256" i="1"/>
  <c r="CR256" i="1"/>
  <c r="CJ256" i="1"/>
  <c r="CB256" i="1"/>
  <c r="BT256" i="1"/>
  <c r="BL256" i="1"/>
  <c r="BD256" i="1"/>
  <c r="AV256" i="1"/>
  <c r="AN256" i="1"/>
  <c r="Z256" i="1"/>
  <c r="R256" i="1"/>
  <c r="AD256" i="1"/>
  <c r="AR256" i="1"/>
  <c r="BB256" i="1"/>
  <c r="BN256" i="1"/>
  <c r="BX256" i="1"/>
  <c r="CH256" i="1"/>
  <c r="CT256" i="1"/>
  <c r="DD256" i="1"/>
  <c r="X257" i="1"/>
  <c r="AN257" i="1"/>
  <c r="AX257" i="1"/>
  <c r="BJ257" i="1"/>
  <c r="BT257" i="1"/>
  <c r="CD257" i="1"/>
  <c r="CP257" i="1"/>
  <c r="CZ257" i="1"/>
  <c r="DJ258" i="1"/>
  <c r="DJ254" i="1" s="1"/>
  <c r="DH261" i="1"/>
  <c r="CZ261" i="1"/>
  <c r="CR261" i="1"/>
  <c r="CR259" i="1" s="1"/>
  <c r="CJ261" i="1"/>
  <c r="CB261" i="1"/>
  <c r="BT261" i="1"/>
  <c r="BL261" i="1"/>
  <c r="BL259" i="1" s="1"/>
  <c r="BD261" i="1"/>
  <c r="AV261" i="1"/>
  <c r="AN261" i="1"/>
  <c r="Z261" i="1"/>
  <c r="R261" i="1"/>
  <c r="R259" i="1" s="1"/>
  <c r="DJ261" i="1"/>
  <c r="DJ259" i="1" s="1"/>
  <c r="DB261" i="1"/>
  <c r="CT261" i="1"/>
  <c r="CL261" i="1"/>
  <c r="CL259" i="1" s="1"/>
  <c r="CD261" i="1"/>
  <c r="CD259" i="1" s="1"/>
  <c r="BV261" i="1"/>
  <c r="BV259" i="1" s="1"/>
  <c r="BN261" i="1"/>
  <c r="BF261" i="1"/>
  <c r="BF259" i="1" s="1"/>
  <c r="AX261" i="1"/>
  <c r="AX259" i="1" s="1"/>
  <c r="AP261" i="1"/>
  <c r="AD261" i="1"/>
  <c r="AD259" i="1" s="1"/>
  <c r="T261" i="1"/>
  <c r="AL261" i="1"/>
  <c r="BB261" i="1"/>
  <c r="BR261" i="1"/>
  <c r="CH261" i="1"/>
  <c r="CX261" i="1"/>
  <c r="DF263" i="1"/>
  <c r="CX263" i="1"/>
  <c r="CP263" i="1"/>
  <c r="CH263" i="1"/>
  <c r="BZ263" i="1"/>
  <c r="BR263" i="1"/>
  <c r="BJ263" i="1"/>
  <c r="BB263" i="1"/>
  <c r="AT263" i="1"/>
  <c r="Z263" i="1"/>
  <c r="R263" i="1"/>
  <c r="DH263" i="1"/>
  <c r="CZ263" i="1"/>
  <c r="CR263" i="1"/>
  <c r="CJ263" i="1"/>
  <c r="CB263" i="1"/>
  <c r="BT263" i="1"/>
  <c r="BL263" i="1"/>
  <c r="BD263" i="1"/>
  <c r="AV263" i="1"/>
  <c r="AD263" i="1"/>
  <c r="T263" i="1"/>
  <c r="AL263" i="1"/>
  <c r="AX263" i="1"/>
  <c r="BN263" i="1"/>
  <c r="CD263" i="1"/>
  <c r="CT263" i="1"/>
  <c r="DJ263" i="1"/>
  <c r="X264" i="1"/>
  <c r="AT264" i="1"/>
  <c r="BJ264" i="1"/>
  <c r="BZ264" i="1"/>
  <c r="CP264" i="1"/>
  <c r="DF264" i="1"/>
  <c r="AV266" i="1"/>
  <c r="CB266" i="1"/>
  <c r="DH266" i="1"/>
  <c r="V225" i="1"/>
  <c r="AH225" i="1"/>
  <c r="AR225" i="1"/>
  <c r="DH225" i="1"/>
  <c r="V227" i="1"/>
  <c r="AH227" i="1"/>
  <c r="AR227" i="1"/>
  <c r="DH227" i="1"/>
  <c r="V229" i="1"/>
  <c r="AH229" i="1"/>
  <c r="AR229" i="1"/>
  <c r="DH229" i="1"/>
  <c r="V231" i="1"/>
  <c r="AH231" i="1"/>
  <c r="AR231" i="1"/>
  <c r="DH231" i="1"/>
  <c r="X236" i="1"/>
  <c r="AL236" i="1"/>
  <c r="AT236" i="1"/>
  <c r="BB236" i="1"/>
  <c r="BJ236" i="1"/>
  <c r="BR236" i="1"/>
  <c r="BZ236" i="1"/>
  <c r="CH236" i="1"/>
  <c r="CR236" i="1"/>
  <c r="CZ236" i="1"/>
  <c r="V237" i="1"/>
  <c r="AH237" i="1"/>
  <c r="AR237" i="1"/>
  <c r="AZ237" i="1"/>
  <c r="BH237" i="1"/>
  <c r="BP237" i="1"/>
  <c r="BX237" i="1"/>
  <c r="CF237" i="1"/>
  <c r="CN237" i="1"/>
  <c r="CV237" i="1"/>
  <c r="DD237" i="1"/>
  <c r="DD234" i="1" s="1"/>
  <c r="DL237" i="1"/>
  <c r="V239" i="1"/>
  <c r="AH239" i="1"/>
  <c r="AR239" i="1"/>
  <c r="AZ239" i="1"/>
  <c r="BH239" i="1"/>
  <c r="BP239" i="1"/>
  <c r="BX239" i="1"/>
  <c r="CF239" i="1"/>
  <c r="CN239" i="1"/>
  <c r="CV239" i="1"/>
  <c r="DD239" i="1"/>
  <c r="DL239" i="1"/>
  <c r="DH241" i="1"/>
  <c r="CZ241" i="1"/>
  <c r="CR241" i="1"/>
  <c r="CJ241" i="1"/>
  <c r="CB241" i="1"/>
  <c r="BT241" i="1"/>
  <c r="BT234" i="1" s="1"/>
  <c r="BL241" i="1"/>
  <c r="BD241" i="1"/>
  <c r="AV241" i="1"/>
  <c r="AN241" i="1"/>
  <c r="Z241" i="1"/>
  <c r="R241" i="1"/>
  <c r="AD241" i="1"/>
  <c r="AR241" i="1"/>
  <c r="BB241" i="1"/>
  <c r="BN241" i="1"/>
  <c r="BX241" i="1"/>
  <c r="CH241" i="1"/>
  <c r="CT241" i="1"/>
  <c r="DD241" i="1"/>
  <c r="X242" i="1"/>
  <c r="AN242" i="1"/>
  <c r="AX242" i="1"/>
  <c r="BJ242" i="1"/>
  <c r="BT242" i="1"/>
  <c r="CD242" i="1"/>
  <c r="CP242" i="1"/>
  <c r="CZ242" i="1"/>
  <c r="DL244" i="1"/>
  <c r="DD244" i="1"/>
  <c r="CV244" i="1"/>
  <c r="CN244" i="1"/>
  <c r="CF244" i="1"/>
  <c r="BX244" i="1"/>
  <c r="BP244" i="1"/>
  <c r="BH244" i="1"/>
  <c r="AZ244" i="1"/>
  <c r="AR244" i="1"/>
  <c r="AH244" i="1"/>
  <c r="V244" i="1"/>
  <c r="DN244" i="1" s="1"/>
  <c r="Z244" i="1"/>
  <c r="AP244" i="1"/>
  <c r="BB244" i="1"/>
  <c r="BL244" i="1"/>
  <c r="BV244" i="1"/>
  <c r="CH244" i="1"/>
  <c r="CR244" i="1"/>
  <c r="DB244" i="1"/>
  <c r="DH246" i="1"/>
  <c r="DH245" i="1" s="1"/>
  <c r="CZ246" i="1"/>
  <c r="CR246" i="1"/>
  <c r="CJ246" i="1"/>
  <c r="CJ245" i="1" s="1"/>
  <c r="CB246" i="1"/>
  <c r="BT246" i="1"/>
  <c r="BL246" i="1"/>
  <c r="BD246" i="1"/>
  <c r="BD245" i="1" s="1"/>
  <c r="AV246" i="1"/>
  <c r="AV245" i="1" s="1"/>
  <c r="AN246" i="1"/>
  <c r="AN245" i="1" s="1"/>
  <c r="AD246" i="1"/>
  <c r="T246" i="1"/>
  <c r="T245" i="1" s="1"/>
  <c r="Z246" i="1"/>
  <c r="AP246" i="1"/>
  <c r="AP245" i="1" s="1"/>
  <c r="AZ246" i="1"/>
  <c r="BJ246" i="1"/>
  <c r="BV246" i="1"/>
  <c r="BV245" i="1" s="1"/>
  <c r="CF246" i="1"/>
  <c r="CP246" i="1"/>
  <c r="DB246" i="1"/>
  <c r="DL246" i="1"/>
  <c r="DF249" i="1"/>
  <c r="CX249" i="1"/>
  <c r="CP249" i="1"/>
  <c r="CH249" i="1"/>
  <c r="CH245" i="1" s="1"/>
  <c r="BZ249" i="1"/>
  <c r="BR249" i="1"/>
  <c r="BJ249" i="1"/>
  <c r="BB249" i="1"/>
  <c r="BB245" i="1" s="1"/>
  <c r="AT249" i="1"/>
  <c r="AL249" i="1"/>
  <c r="Z249" i="1"/>
  <c r="R249" i="1"/>
  <c r="R245" i="1" s="1"/>
  <c r="AD249" i="1"/>
  <c r="AP249" i="1"/>
  <c r="AZ249" i="1"/>
  <c r="BL249" i="1"/>
  <c r="BV249" i="1"/>
  <c r="CF249" i="1"/>
  <c r="CR249" i="1"/>
  <c r="DB249" i="1"/>
  <c r="DL249" i="1"/>
  <c r="X251" i="1"/>
  <c r="AL251" i="1"/>
  <c r="AV251" i="1"/>
  <c r="BH251" i="1"/>
  <c r="BR251" i="1"/>
  <c r="CB251" i="1"/>
  <c r="CN251" i="1"/>
  <c r="CX251" i="1"/>
  <c r="X255" i="1"/>
  <c r="X254" i="1" s="1"/>
  <c r="AN255" i="1"/>
  <c r="AN254" i="1" s="1"/>
  <c r="AX255" i="1"/>
  <c r="AX254" i="1" s="1"/>
  <c r="BJ255" i="1"/>
  <c r="BT255" i="1"/>
  <c r="BT254" i="1" s="1"/>
  <c r="CD255" i="1"/>
  <c r="CD254" i="1" s="1"/>
  <c r="CP255" i="1"/>
  <c r="CP254" i="1" s="1"/>
  <c r="CZ255" i="1"/>
  <c r="DL257" i="1"/>
  <c r="DD257" i="1"/>
  <c r="CV257" i="1"/>
  <c r="CN257" i="1"/>
  <c r="CF257" i="1"/>
  <c r="BX257" i="1"/>
  <c r="BP257" i="1"/>
  <c r="BH257" i="1"/>
  <c r="AZ257" i="1"/>
  <c r="AR257" i="1"/>
  <c r="AH257" i="1"/>
  <c r="V257" i="1"/>
  <c r="Z257" i="1"/>
  <c r="AP257" i="1"/>
  <c r="BB257" i="1"/>
  <c r="BL257" i="1"/>
  <c r="BV257" i="1"/>
  <c r="CH257" i="1"/>
  <c r="CR257" i="1"/>
  <c r="DB257" i="1"/>
  <c r="DF259" i="1"/>
  <c r="Z259" i="1"/>
  <c r="AP259" i="1"/>
  <c r="DB259" i="1"/>
  <c r="Z264" i="1"/>
  <c r="AV264" i="1"/>
  <c r="BL264" i="1"/>
  <c r="CB264" i="1"/>
  <c r="CR264" i="1"/>
  <c r="X225" i="1"/>
  <c r="AL225" i="1"/>
  <c r="X227" i="1"/>
  <c r="AL227" i="1"/>
  <c r="X229" i="1"/>
  <c r="AL229" i="1"/>
  <c r="X231" i="1"/>
  <c r="AL231" i="1"/>
  <c r="X237" i="1"/>
  <c r="AL237" i="1"/>
  <c r="AT237" i="1"/>
  <c r="BB237" i="1"/>
  <c r="BJ237" i="1"/>
  <c r="BR237" i="1"/>
  <c r="BZ237" i="1"/>
  <c r="CH237" i="1"/>
  <c r="CP237" i="1"/>
  <c r="CX237" i="1"/>
  <c r="X239" i="1"/>
  <c r="AL239" i="1"/>
  <c r="AT239" i="1"/>
  <c r="BB239" i="1"/>
  <c r="BJ239" i="1"/>
  <c r="BR239" i="1"/>
  <c r="BZ239" i="1"/>
  <c r="CH239" i="1"/>
  <c r="CP239" i="1"/>
  <c r="CX239" i="1"/>
  <c r="DL242" i="1"/>
  <c r="DD242" i="1"/>
  <c r="CV242" i="1"/>
  <c r="CN242" i="1"/>
  <c r="CF242" i="1"/>
  <c r="BX242" i="1"/>
  <c r="BP242" i="1"/>
  <c r="BH242" i="1"/>
  <c r="AZ242" i="1"/>
  <c r="AR242" i="1"/>
  <c r="AH242" i="1"/>
  <c r="V242" i="1"/>
  <c r="Z242" i="1"/>
  <c r="AP242" i="1"/>
  <c r="BB242" i="1"/>
  <c r="BL242" i="1"/>
  <c r="BV242" i="1"/>
  <c r="CH242" i="1"/>
  <c r="CR242" i="1"/>
  <c r="DB242" i="1"/>
  <c r="DN246" i="1"/>
  <c r="DJ251" i="1"/>
  <c r="DB251" i="1"/>
  <c r="CT251" i="1"/>
  <c r="CL251" i="1"/>
  <c r="CD251" i="1"/>
  <c r="BV251" i="1"/>
  <c r="BN251" i="1"/>
  <c r="BF251" i="1"/>
  <c r="AX251" i="1"/>
  <c r="AP251" i="1"/>
  <c r="AF251" i="1"/>
  <c r="AF245" i="1" s="1"/>
  <c r="AF441" i="1" s="1"/>
  <c r="V251" i="1"/>
  <c r="Z251" i="1"/>
  <c r="AN251" i="1"/>
  <c r="AZ251" i="1"/>
  <c r="BJ251" i="1"/>
  <c r="BT251" i="1"/>
  <c r="CF251" i="1"/>
  <c r="CP251" i="1"/>
  <c r="CZ251" i="1"/>
  <c r="DL251" i="1"/>
  <c r="DL255" i="1"/>
  <c r="DD255" i="1"/>
  <c r="CV255" i="1"/>
  <c r="CV254" i="1" s="1"/>
  <c r="CN255" i="1"/>
  <c r="CN254" i="1" s="1"/>
  <c r="CF255" i="1"/>
  <c r="BX255" i="1"/>
  <c r="BP255" i="1"/>
  <c r="BP254" i="1" s="1"/>
  <c r="BH255" i="1"/>
  <c r="BH254" i="1" s="1"/>
  <c r="AZ255" i="1"/>
  <c r="AR255" i="1"/>
  <c r="AH255" i="1"/>
  <c r="AH254" i="1" s="1"/>
  <c r="V255" i="1"/>
  <c r="V254" i="1" s="1"/>
  <c r="Z255" i="1"/>
  <c r="AP255" i="1"/>
  <c r="BB255" i="1"/>
  <c r="BB254" i="1" s="1"/>
  <c r="BL255" i="1"/>
  <c r="BL254" i="1" s="1"/>
  <c r="BV255" i="1"/>
  <c r="CH255" i="1"/>
  <c r="CR255" i="1"/>
  <c r="CR254" i="1" s="1"/>
  <c r="DB255" i="1"/>
  <c r="DB254" i="1" s="1"/>
  <c r="CT259" i="1"/>
  <c r="DJ264" i="1"/>
  <c r="DB264" i="1"/>
  <c r="CT264" i="1"/>
  <c r="CL264" i="1"/>
  <c r="CD264" i="1"/>
  <c r="BV264" i="1"/>
  <c r="BN264" i="1"/>
  <c r="BN259" i="1" s="1"/>
  <c r="BF264" i="1"/>
  <c r="AX264" i="1"/>
  <c r="AP264" i="1"/>
  <c r="AD264" i="1"/>
  <c r="T264" i="1"/>
  <c r="DL264" i="1"/>
  <c r="DL259" i="1" s="1"/>
  <c r="DD264" i="1"/>
  <c r="DD259" i="1" s="1"/>
  <c r="CV264" i="1"/>
  <c r="CN264" i="1"/>
  <c r="CF264" i="1"/>
  <c r="BX264" i="1"/>
  <c r="BP264" i="1"/>
  <c r="BH264" i="1"/>
  <c r="AZ264" i="1"/>
  <c r="AR264" i="1"/>
  <c r="AH264" i="1"/>
  <c r="V264" i="1"/>
  <c r="V259" i="1" s="1"/>
  <c r="AL264" i="1"/>
  <c r="BB264" i="1"/>
  <c r="BR264" i="1"/>
  <c r="CH264" i="1"/>
  <c r="CX264" i="1"/>
  <c r="X248" i="1"/>
  <c r="DN248" i="1" s="1"/>
  <c r="AH248" i="1"/>
  <c r="AR248" i="1"/>
  <c r="AR245" i="1" s="1"/>
  <c r="AZ248" i="1"/>
  <c r="BH248" i="1"/>
  <c r="BP248" i="1"/>
  <c r="BX248" i="1"/>
  <c r="BX245" i="1" s="1"/>
  <c r="CF248" i="1"/>
  <c r="CN248" i="1"/>
  <c r="CV248" i="1"/>
  <c r="DD248" i="1"/>
  <c r="DD245" i="1" s="1"/>
  <c r="X252" i="1"/>
  <c r="DN252" i="1" s="1"/>
  <c r="AH252" i="1"/>
  <c r="AR252" i="1"/>
  <c r="AZ252" i="1"/>
  <c r="BH252" i="1"/>
  <c r="BP252" i="1"/>
  <c r="BX252" i="1"/>
  <c r="CF252" i="1"/>
  <c r="CN252" i="1"/>
  <c r="CV252" i="1"/>
  <c r="DD252" i="1"/>
  <c r="AM259" i="1"/>
  <c r="AM441" i="1" s="1"/>
  <c r="X260" i="1"/>
  <c r="AL260" i="1"/>
  <c r="AT260" i="1"/>
  <c r="BB260" i="1"/>
  <c r="BJ260" i="1"/>
  <c r="BR260" i="1"/>
  <c r="BZ260" i="1"/>
  <c r="CH260" i="1"/>
  <c r="CP260" i="1"/>
  <c r="CX260" i="1"/>
  <c r="X262" i="1"/>
  <c r="DN262" i="1" s="1"/>
  <c r="AL262" i="1"/>
  <c r="AT262" i="1"/>
  <c r="BB262" i="1"/>
  <c r="BJ262" i="1"/>
  <c r="BR262" i="1"/>
  <c r="BZ262" i="1"/>
  <c r="CH262" i="1"/>
  <c r="CP262" i="1"/>
  <c r="CX262" i="1"/>
  <c r="AN263" i="1"/>
  <c r="R265" i="1"/>
  <c r="Z265" i="1"/>
  <c r="AN265" i="1"/>
  <c r="AV265" i="1"/>
  <c r="BD265" i="1"/>
  <c r="BL265" i="1"/>
  <c r="BT265" i="1"/>
  <c r="CB265" i="1"/>
  <c r="CJ265" i="1"/>
  <c r="CR265" i="1"/>
  <c r="CZ265" i="1"/>
  <c r="DH265" i="1"/>
  <c r="AH267" i="1"/>
  <c r="DN267" i="1" s="1"/>
  <c r="AR267" i="1"/>
  <c r="AZ267" i="1"/>
  <c r="AZ266" i="1" s="1"/>
  <c r="BH267" i="1"/>
  <c r="BH266" i="1" s="1"/>
  <c r="BP267" i="1"/>
  <c r="BX267" i="1"/>
  <c r="CF267" i="1"/>
  <c r="CF266" i="1" s="1"/>
  <c r="CN267" i="1"/>
  <c r="CN266" i="1" s="1"/>
  <c r="CV267" i="1"/>
  <c r="DD267" i="1"/>
  <c r="R268" i="1"/>
  <c r="R266" i="1" s="1"/>
  <c r="Z268" i="1"/>
  <c r="Z266" i="1" s="1"/>
  <c r="AN268" i="1"/>
  <c r="AN266" i="1" s="1"/>
  <c r="AV268" i="1"/>
  <c r="BD268" i="1"/>
  <c r="BD266" i="1" s="1"/>
  <c r="BL268" i="1"/>
  <c r="BL266" i="1" s="1"/>
  <c r="BT268" i="1"/>
  <c r="BT266" i="1" s="1"/>
  <c r="CB268" i="1"/>
  <c r="CJ268" i="1"/>
  <c r="CJ266" i="1" s="1"/>
  <c r="CR268" i="1"/>
  <c r="CR266" i="1" s="1"/>
  <c r="CZ268" i="1"/>
  <c r="CZ266" i="1" s="1"/>
  <c r="DH268" i="1"/>
  <c r="V269" i="1"/>
  <c r="V266" i="1" s="1"/>
  <c r="AH269" i="1"/>
  <c r="AR269" i="1"/>
  <c r="AZ269" i="1"/>
  <c r="BH269" i="1"/>
  <c r="BP269" i="1"/>
  <c r="BX269" i="1"/>
  <c r="CF269" i="1"/>
  <c r="CN269" i="1"/>
  <c r="CV269" i="1"/>
  <c r="DD269" i="1"/>
  <c r="DL269" i="1"/>
  <c r="DL266" i="1" s="1"/>
  <c r="R270" i="1"/>
  <c r="Z270" i="1"/>
  <c r="AN270" i="1"/>
  <c r="AV270" i="1"/>
  <c r="BD270" i="1"/>
  <c r="BL270" i="1"/>
  <c r="BT270" i="1"/>
  <c r="CB270" i="1"/>
  <c r="CJ270" i="1"/>
  <c r="CR270" i="1"/>
  <c r="CZ270" i="1"/>
  <c r="DH270" i="1"/>
  <c r="X272" i="1"/>
  <c r="AL272" i="1"/>
  <c r="AT272" i="1"/>
  <c r="BB272" i="1"/>
  <c r="BJ272" i="1"/>
  <c r="BR272" i="1"/>
  <c r="BZ272" i="1"/>
  <c r="CH272" i="1"/>
  <c r="CP272" i="1"/>
  <c r="CX272" i="1"/>
  <c r="T273" i="1"/>
  <c r="T271" i="1" s="1"/>
  <c r="AD273" i="1"/>
  <c r="AP273" i="1"/>
  <c r="AP271" i="1" s="1"/>
  <c r="AX273" i="1"/>
  <c r="AX271" i="1" s="1"/>
  <c r="BF273" i="1"/>
  <c r="BF271" i="1" s="1"/>
  <c r="BN273" i="1"/>
  <c r="BN271" i="1" s="1"/>
  <c r="BV273" i="1"/>
  <c r="BV271" i="1" s="1"/>
  <c r="CD273" i="1"/>
  <c r="CD271" i="1" s="1"/>
  <c r="CL273" i="1"/>
  <c r="CL271" i="1" s="1"/>
  <c r="CT273" i="1"/>
  <c r="DB273" i="1"/>
  <c r="DB271" i="1" s="1"/>
  <c r="DJ273" i="1"/>
  <c r="DJ271" i="1" s="1"/>
  <c r="X274" i="1"/>
  <c r="DN274" i="1" s="1"/>
  <c r="AL274" i="1"/>
  <c r="AT274" i="1"/>
  <c r="BB274" i="1"/>
  <c r="BJ274" i="1"/>
  <c r="BR274" i="1"/>
  <c r="BZ274" i="1"/>
  <c r="CH274" i="1"/>
  <c r="CP274" i="1"/>
  <c r="CX274" i="1"/>
  <c r="T275" i="1"/>
  <c r="AD275" i="1"/>
  <c r="AD271" i="1" s="1"/>
  <c r="AP275" i="1"/>
  <c r="AX275" i="1"/>
  <c r="BF275" i="1"/>
  <c r="BN275" i="1"/>
  <c r="BV275" i="1"/>
  <c r="CD275" i="1"/>
  <c r="CL275" i="1"/>
  <c r="CT275" i="1"/>
  <c r="CT271" i="1" s="1"/>
  <c r="DB275" i="1"/>
  <c r="DJ275" i="1"/>
  <c r="X276" i="1"/>
  <c r="DN276" i="1" s="1"/>
  <c r="AL276" i="1"/>
  <c r="AT276" i="1"/>
  <c r="BB276" i="1"/>
  <c r="BJ276" i="1"/>
  <c r="BR276" i="1"/>
  <c r="BZ276" i="1"/>
  <c r="CH276" i="1"/>
  <c r="CP276" i="1"/>
  <c r="CX276" i="1"/>
  <c r="T277" i="1"/>
  <c r="AD277" i="1"/>
  <c r="AP277" i="1"/>
  <c r="AX277" i="1"/>
  <c r="BF277" i="1"/>
  <c r="BN277" i="1"/>
  <c r="BV277" i="1"/>
  <c r="CD277" i="1"/>
  <c r="CL277" i="1"/>
  <c r="CT277" i="1"/>
  <c r="DB277" i="1"/>
  <c r="DJ277" i="1"/>
  <c r="X278" i="1"/>
  <c r="DN278" i="1" s="1"/>
  <c r="AL278" i="1"/>
  <c r="AT278" i="1"/>
  <c r="BB278" i="1"/>
  <c r="BJ278" i="1"/>
  <c r="BR278" i="1"/>
  <c r="BZ278" i="1"/>
  <c r="CH278" i="1"/>
  <c r="CP278" i="1"/>
  <c r="CX278" i="1"/>
  <c r="T279" i="1"/>
  <c r="AD279" i="1"/>
  <c r="AP279" i="1"/>
  <c r="AX279" i="1"/>
  <c r="BF279" i="1"/>
  <c r="BN279" i="1"/>
  <c r="BV279" i="1"/>
  <c r="CD279" i="1"/>
  <c r="CL279" i="1"/>
  <c r="CT279" i="1"/>
  <c r="DB279" i="1"/>
  <c r="DJ279" i="1"/>
  <c r="X280" i="1"/>
  <c r="DN280" i="1" s="1"/>
  <c r="AL280" i="1"/>
  <c r="AZ280" i="1"/>
  <c r="BH280" i="1"/>
  <c r="BP280" i="1"/>
  <c r="BX280" i="1"/>
  <c r="CF280" i="1"/>
  <c r="CN280" i="1"/>
  <c r="CV280" i="1"/>
  <c r="DD280" i="1"/>
  <c r="R281" i="1"/>
  <c r="Z281" i="1"/>
  <c r="AN281" i="1"/>
  <c r="AV281" i="1"/>
  <c r="BD281" i="1"/>
  <c r="BL281" i="1"/>
  <c r="BT281" i="1"/>
  <c r="CB281" i="1"/>
  <c r="CJ281" i="1"/>
  <c r="CR281" i="1"/>
  <c r="CZ281" i="1"/>
  <c r="DH281" i="1"/>
  <c r="DH271" i="1" s="1"/>
  <c r="DL282" i="1"/>
  <c r="DD282" i="1"/>
  <c r="CV282" i="1"/>
  <c r="CN282" i="1"/>
  <c r="CF282" i="1"/>
  <c r="BX282" i="1"/>
  <c r="BP282" i="1"/>
  <c r="BH282" i="1"/>
  <c r="AZ282" i="1"/>
  <c r="AR282" i="1"/>
  <c r="AH282" i="1"/>
  <c r="V282" i="1"/>
  <c r="DN282" i="1" s="1"/>
  <c r="Z282" i="1"/>
  <c r="AP282" i="1"/>
  <c r="BB282" i="1"/>
  <c r="BL282" i="1"/>
  <c r="BV282" i="1"/>
  <c r="CH282" i="1"/>
  <c r="CR282" i="1"/>
  <c r="DB282" i="1"/>
  <c r="V283" i="1"/>
  <c r="AL283" i="1"/>
  <c r="AX283" i="1"/>
  <c r="BH283" i="1"/>
  <c r="BR283" i="1"/>
  <c r="CD283" i="1"/>
  <c r="CN283" i="1"/>
  <c r="CX283" i="1"/>
  <c r="DJ283" i="1"/>
  <c r="DL287" i="1"/>
  <c r="DD287" i="1"/>
  <c r="CV287" i="1"/>
  <c r="CN287" i="1"/>
  <c r="CF287" i="1"/>
  <c r="BX287" i="1"/>
  <c r="BP287" i="1"/>
  <c r="BH287" i="1"/>
  <c r="AZ287" i="1"/>
  <c r="AR287" i="1"/>
  <c r="AH287" i="1"/>
  <c r="V287" i="1"/>
  <c r="DN287" i="1" s="1"/>
  <c r="Z287" i="1"/>
  <c r="AP287" i="1"/>
  <c r="BB287" i="1"/>
  <c r="BL287" i="1"/>
  <c r="BV287" i="1"/>
  <c r="CH287" i="1"/>
  <c r="CR287" i="1"/>
  <c r="DB287" i="1"/>
  <c r="V288" i="1"/>
  <c r="AL288" i="1"/>
  <c r="AX288" i="1"/>
  <c r="BH288" i="1"/>
  <c r="BR288" i="1"/>
  <c r="CD288" i="1"/>
  <c r="CD286" i="1" s="1"/>
  <c r="CN288" i="1"/>
  <c r="CX288" i="1"/>
  <c r="DJ288" i="1"/>
  <c r="R289" i="1"/>
  <c r="AD289" i="1"/>
  <c r="AT289" i="1"/>
  <c r="BD289" i="1"/>
  <c r="BN289" i="1"/>
  <c r="BZ289" i="1"/>
  <c r="BZ286" i="1" s="1"/>
  <c r="CJ289" i="1"/>
  <c r="CT289" i="1"/>
  <c r="X290" i="1"/>
  <c r="AP290" i="1"/>
  <c r="AZ290" i="1"/>
  <c r="BJ290" i="1"/>
  <c r="BV290" i="1"/>
  <c r="CF290" i="1"/>
  <c r="CP290" i="1"/>
  <c r="DB290" i="1"/>
  <c r="T291" i="1"/>
  <c r="AL291" i="1"/>
  <c r="BD291" i="1"/>
  <c r="BP291" i="1"/>
  <c r="BZ291" i="1"/>
  <c r="CH291" i="1"/>
  <c r="CT291" i="1"/>
  <c r="DD291" i="1"/>
  <c r="X292" i="1"/>
  <c r="AN292" i="1"/>
  <c r="BH292" i="1"/>
  <c r="BR292" i="1"/>
  <c r="BZ292" i="1"/>
  <c r="CJ292" i="1"/>
  <c r="CT292" i="1"/>
  <c r="X293" i="1"/>
  <c r="AN293" i="1"/>
  <c r="AZ293" i="1"/>
  <c r="BJ293" i="1"/>
  <c r="BT293" i="1"/>
  <c r="CF293" i="1"/>
  <c r="CP293" i="1"/>
  <c r="CZ293" i="1"/>
  <c r="V295" i="1"/>
  <c r="AL295" i="1"/>
  <c r="AV295" i="1"/>
  <c r="BH295" i="1"/>
  <c r="BR295" i="1"/>
  <c r="CB295" i="1"/>
  <c r="CN295" i="1"/>
  <c r="CX295" i="1"/>
  <c r="DH295" i="1"/>
  <c r="DL297" i="1"/>
  <c r="DD297" i="1"/>
  <c r="CV297" i="1"/>
  <c r="CN297" i="1"/>
  <c r="CF297" i="1"/>
  <c r="BX297" i="1"/>
  <c r="BP297" i="1"/>
  <c r="BH297" i="1"/>
  <c r="AZ297" i="1"/>
  <c r="AR297" i="1"/>
  <c r="AH297" i="1"/>
  <c r="V297" i="1"/>
  <c r="DN297" i="1" s="1"/>
  <c r="Z297" i="1"/>
  <c r="AP297" i="1"/>
  <c r="BB297" i="1"/>
  <c r="BL297" i="1"/>
  <c r="BV297" i="1"/>
  <c r="CH297" i="1"/>
  <c r="CR297" i="1"/>
  <c r="DB297" i="1"/>
  <c r="T298" i="1"/>
  <c r="AP298" i="1"/>
  <c r="BV298" i="1"/>
  <c r="CR298" i="1"/>
  <c r="X302" i="1"/>
  <c r="BJ302" i="1"/>
  <c r="CP302" i="1"/>
  <c r="X269" i="1"/>
  <c r="AL269" i="1"/>
  <c r="AT269" i="1"/>
  <c r="BB269" i="1"/>
  <c r="BJ269" i="1"/>
  <c r="BR269" i="1"/>
  <c r="BZ269" i="1"/>
  <c r="CH269" i="1"/>
  <c r="CP269" i="1"/>
  <c r="CX269" i="1"/>
  <c r="DF269" i="1"/>
  <c r="DF266" i="1" s="1"/>
  <c r="DN272" i="1"/>
  <c r="V273" i="1"/>
  <c r="AH273" i="1"/>
  <c r="AR273" i="1"/>
  <c r="AZ273" i="1"/>
  <c r="BH273" i="1"/>
  <c r="BP273" i="1"/>
  <c r="BX273" i="1"/>
  <c r="CF273" i="1"/>
  <c r="CN273" i="1"/>
  <c r="CV273" i="1"/>
  <c r="DD273" i="1"/>
  <c r="DL273" i="1"/>
  <c r="V275" i="1"/>
  <c r="AH275" i="1"/>
  <c r="AR275" i="1"/>
  <c r="AZ275" i="1"/>
  <c r="BH275" i="1"/>
  <c r="BP275" i="1"/>
  <c r="BX275" i="1"/>
  <c r="CF275" i="1"/>
  <c r="CN275" i="1"/>
  <c r="CV275" i="1"/>
  <c r="DD275" i="1"/>
  <c r="DL275" i="1"/>
  <c r="V277" i="1"/>
  <c r="AH277" i="1"/>
  <c r="AR277" i="1"/>
  <c r="AZ277" i="1"/>
  <c r="BH277" i="1"/>
  <c r="BP277" i="1"/>
  <c r="BX277" i="1"/>
  <c r="CF277" i="1"/>
  <c r="CN277" i="1"/>
  <c r="CV277" i="1"/>
  <c r="DD277" i="1"/>
  <c r="DL277" i="1"/>
  <c r="V279" i="1"/>
  <c r="AH279" i="1"/>
  <c r="AR279" i="1"/>
  <c r="AZ279" i="1"/>
  <c r="BH279" i="1"/>
  <c r="BP279" i="1"/>
  <c r="BX279" i="1"/>
  <c r="CF279" i="1"/>
  <c r="CN279" i="1"/>
  <c r="CV279" i="1"/>
  <c r="DD279" i="1"/>
  <c r="DL279" i="1"/>
  <c r="X283" i="1"/>
  <c r="AP283" i="1"/>
  <c r="AZ283" i="1"/>
  <c r="BJ283" i="1"/>
  <c r="BV283" i="1"/>
  <c r="CF283" i="1"/>
  <c r="CP283" i="1"/>
  <c r="DB283" i="1"/>
  <c r="X288" i="1"/>
  <c r="AP288" i="1"/>
  <c r="AZ288" i="1"/>
  <c r="BJ288" i="1"/>
  <c r="BV288" i="1"/>
  <c r="CF288" i="1"/>
  <c r="CP288" i="1"/>
  <c r="DB288" i="1"/>
  <c r="DH290" i="1"/>
  <c r="CZ290" i="1"/>
  <c r="CR290" i="1"/>
  <c r="CJ290" i="1"/>
  <c r="CB290" i="1"/>
  <c r="BT290" i="1"/>
  <c r="BL290" i="1"/>
  <c r="BD290" i="1"/>
  <c r="AV290" i="1"/>
  <c r="AN290" i="1"/>
  <c r="Z290" i="1"/>
  <c r="R290" i="1"/>
  <c r="AD290" i="1"/>
  <c r="AR290" i="1"/>
  <c r="BB290" i="1"/>
  <c r="BN290" i="1"/>
  <c r="BX290" i="1"/>
  <c r="CH290" i="1"/>
  <c r="CT290" i="1"/>
  <c r="DD290" i="1"/>
  <c r="X291" i="1"/>
  <c r="AN291" i="1"/>
  <c r="AV291" i="1"/>
  <c r="BH291" i="1"/>
  <c r="BR291" i="1"/>
  <c r="CB291" i="1"/>
  <c r="CL291" i="1"/>
  <c r="CV291" i="1"/>
  <c r="DF292" i="1"/>
  <c r="CX292" i="1"/>
  <c r="CP292" i="1"/>
  <c r="CH292" i="1"/>
  <c r="CB292" i="1"/>
  <c r="BN292" i="1"/>
  <c r="BF292" i="1"/>
  <c r="AX292" i="1"/>
  <c r="AR292" i="1"/>
  <c r="AH292" i="1"/>
  <c r="V292" i="1"/>
  <c r="Z292" i="1"/>
  <c r="AP292" i="1"/>
  <c r="AZ292" i="1"/>
  <c r="BJ292" i="1"/>
  <c r="BT292" i="1"/>
  <c r="CD292" i="1"/>
  <c r="CL292" i="1"/>
  <c r="CV292" i="1"/>
  <c r="DH292" i="1"/>
  <c r="DJ293" i="1"/>
  <c r="DB293" i="1"/>
  <c r="CT293" i="1"/>
  <c r="CL293" i="1"/>
  <c r="CD293" i="1"/>
  <c r="BV293" i="1"/>
  <c r="BN293" i="1"/>
  <c r="BF293" i="1"/>
  <c r="AX293" i="1"/>
  <c r="AP293" i="1"/>
  <c r="AD293" i="1"/>
  <c r="T293" i="1"/>
  <c r="DN293" i="1" s="1"/>
  <c r="Z293" i="1"/>
  <c r="AR293" i="1"/>
  <c r="BB293" i="1"/>
  <c r="BL293" i="1"/>
  <c r="BX293" i="1"/>
  <c r="CH293" i="1"/>
  <c r="CR293" i="1"/>
  <c r="DD293" i="1"/>
  <c r="X295" i="1"/>
  <c r="AN295" i="1"/>
  <c r="AZ295" i="1"/>
  <c r="BJ295" i="1"/>
  <c r="BT295" i="1"/>
  <c r="CF295" i="1"/>
  <c r="CP295" i="1"/>
  <c r="CZ295" i="1"/>
  <c r="DM298" i="1"/>
  <c r="V298" i="1"/>
  <c r="AX298" i="1"/>
  <c r="CD298" i="1"/>
  <c r="AL302" i="1"/>
  <c r="BR302" i="1"/>
  <c r="X273" i="1"/>
  <c r="AL273" i="1"/>
  <c r="AT273" i="1"/>
  <c r="BB273" i="1"/>
  <c r="BJ273" i="1"/>
  <c r="BR273" i="1"/>
  <c r="BZ273" i="1"/>
  <c r="CH273" i="1"/>
  <c r="CP273" i="1"/>
  <c r="CX273" i="1"/>
  <c r="DF273" i="1"/>
  <c r="DF271" i="1" s="1"/>
  <c r="X275" i="1"/>
  <c r="AL275" i="1"/>
  <c r="AT275" i="1"/>
  <c r="BB275" i="1"/>
  <c r="BJ275" i="1"/>
  <c r="BR275" i="1"/>
  <c r="BZ275" i="1"/>
  <c r="CH275" i="1"/>
  <c r="CP275" i="1"/>
  <c r="CX275" i="1"/>
  <c r="DF275" i="1"/>
  <c r="X277" i="1"/>
  <c r="AL277" i="1"/>
  <c r="AT277" i="1"/>
  <c r="BB277" i="1"/>
  <c r="BJ277" i="1"/>
  <c r="BR277" i="1"/>
  <c r="BZ277" i="1"/>
  <c r="CH277" i="1"/>
  <c r="CP277" i="1"/>
  <c r="CX277" i="1"/>
  <c r="DF277" i="1"/>
  <c r="X279" i="1"/>
  <c r="AL279" i="1"/>
  <c r="AT279" i="1"/>
  <c r="BB279" i="1"/>
  <c r="BJ279" i="1"/>
  <c r="BR279" i="1"/>
  <c r="BZ279" i="1"/>
  <c r="CH279" i="1"/>
  <c r="CP279" i="1"/>
  <c r="CX279" i="1"/>
  <c r="DF279" i="1"/>
  <c r="DH283" i="1"/>
  <c r="CZ283" i="1"/>
  <c r="CR283" i="1"/>
  <c r="CJ283" i="1"/>
  <c r="CB283" i="1"/>
  <c r="BT283" i="1"/>
  <c r="BL283" i="1"/>
  <c r="BD283" i="1"/>
  <c r="AV283" i="1"/>
  <c r="AN283" i="1"/>
  <c r="Z283" i="1"/>
  <c r="R283" i="1"/>
  <c r="AD283" i="1"/>
  <c r="AR283" i="1"/>
  <c r="BB283" i="1"/>
  <c r="BN283" i="1"/>
  <c r="BX283" i="1"/>
  <c r="CH283" i="1"/>
  <c r="CT283" i="1"/>
  <c r="DD283" i="1"/>
  <c r="DH288" i="1"/>
  <c r="DH286" i="1" s="1"/>
  <c r="CZ288" i="1"/>
  <c r="CR288" i="1"/>
  <c r="CJ288" i="1"/>
  <c r="CB288" i="1"/>
  <c r="CB286" i="1" s="1"/>
  <c r="BT288" i="1"/>
  <c r="BL288" i="1"/>
  <c r="BD288" i="1"/>
  <c r="AV288" i="1"/>
  <c r="AV286" i="1" s="1"/>
  <c r="AN288" i="1"/>
  <c r="Z288" i="1"/>
  <c r="R288" i="1"/>
  <c r="AD288" i="1"/>
  <c r="AR288" i="1"/>
  <c r="BB288" i="1"/>
  <c r="BN288" i="1"/>
  <c r="BN286" i="1" s="1"/>
  <c r="BX288" i="1"/>
  <c r="CH288" i="1"/>
  <c r="CT288" i="1"/>
  <c r="CT286" i="1" s="1"/>
  <c r="DD288" i="1"/>
  <c r="DH291" i="1"/>
  <c r="CZ291" i="1"/>
  <c r="CR291" i="1"/>
  <c r="CJ291" i="1"/>
  <c r="CD291" i="1"/>
  <c r="BV291" i="1"/>
  <c r="BN291" i="1"/>
  <c r="BF291" i="1"/>
  <c r="AX291" i="1"/>
  <c r="AR291" i="1"/>
  <c r="AH291" i="1"/>
  <c r="V291" i="1"/>
  <c r="Z291" i="1"/>
  <c r="AP291" i="1"/>
  <c r="AZ291" i="1"/>
  <c r="BJ291" i="1"/>
  <c r="BT291" i="1"/>
  <c r="CN291" i="1"/>
  <c r="CX291" i="1"/>
  <c r="DJ291" i="1"/>
  <c r="DJ295" i="1"/>
  <c r="DB295" i="1"/>
  <c r="CT295" i="1"/>
  <c r="CL295" i="1"/>
  <c r="CD295" i="1"/>
  <c r="BV295" i="1"/>
  <c r="BN295" i="1"/>
  <c r="BF295" i="1"/>
  <c r="AX295" i="1"/>
  <c r="AP295" i="1"/>
  <c r="AD295" i="1"/>
  <c r="T295" i="1"/>
  <c r="Z295" i="1"/>
  <c r="AR295" i="1"/>
  <c r="BB295" i="1"/>
  <c r="BL295" i="1"/>
  <c r="BX295" i="1"/>
  <c r="CH295" i="1"/>
  <c r="CR295" i="1"/>
  <c r="DD295" i="1"/>
  <c r="DF298" i="1"/>
  <c r="CX298" i="1"/>
  <c r="CP298" i="1"/>
  <c r="CH298" i="1"/>
  <c r="CB298" i="1"/>
  <c r="BT298" i="1"/>
  <c r="BL298" i="1"/>
  <c r="BD298" i="1"/>
  <c r="AV298" i="1"/>
  <c r="AN298" i="1"/>
  <c r="DL298" i="1"/>
  <c r="DD298" i="1"/>
  <c r="CV298" i="1"/>
  <c r="CN298" i="1"/>
  <c r="CF298" i="1"/>
  <c r="BZ298" i="1"/>
  <c r="BR298" i="1"/>
  <c r="BJ298" i="1"/>
  <c r="BB298" i="1"/>
  <c r="AT298" i="1"/>
  <c r="AL298" i="1"/>
  <c r="X298" i="1"/>
  <c r="R298" i="1"/>
  <c r="DJ298" i="1"/>
  <c r="DB298" i="1"/>
  <c r="CT298" i="1"/>
  <c r="CL298" i="1"/>
  <c r="BX298" i="1"/>
  <c r="BP298" i="1"/>
  <c r="BH298" i="1"/>
  <c r="AZ298" i="1"/>
  <c r="AR298" i="1"/>
  <c r="AH298" i="1"/>
  <c r="Z298" i="1"/>
  <c r="BF298" i="1"/>
  <c r="DH298" i="1"/>
  <c r="X265" i="1"/>
  <c r="AL265" i="1"/>
  <c r="AT265" i="1"/>
  <c r="BB265" i="1"/>
  <c r="BJ265" i="1"/>
  <c r="BR265" i="1"/>
  <c r="BZ265" i="1"/>
  <c r="CH265" i="1"/>
  <c r="CP265" i="1"/>
  <c r="CX265" i="1"/>
  <c r="X268" i="1"/>
  <c r="AL268" i="1"/>
  <c r="AL266" i="1" s="1"/>
  <c r="AT268" i="1"/>
  <c r="AT266" i="1" s="1"/>
  <c r="BB268" i="1"/>
  <c r="BB266" i="1" s="1"/>
  <c r="BJ268" i="1"/>
  <c r="BJ266" i="1" s="1"/>
  <c r="BR268" i="1"/>
  <c r="BR266" i="1" s="1"/>
  <c r="BZ268" i="1"/>
  <c r="BZ266" i="1" s="1"/>
  <c r="CH268" i="1"/>
  <c r="CH266" i="1" s="1"/>
  <c r="CP268" i="1"/>
  <c r="CP266" i="1" s="1"/>
  <c r="CX268" i="1"/>
  <c r="CX266" i="1" s="1"/>
  <c r="T269" i="1"/>
  <c r="T266" i="1" s="1"/>
  <c r="AD269" i="1"/>
  <c r="AD266" i="1" s="1"/>
  <c r="AP269" i="1"/>
  <c r="AP266" i="1" s="1"/>
  <c r="AX269" i="1"/>
  <c r="AX266" i="1" s="1"/>
  <c r="BF269" i="1"/>
  <c r="BF266" i="1" s="1"/>
  <c r="BN269" i="1"/>
  <c r="BN266" i="1" s="1"/>
  <c r="BV269" i="1"/>
  <c r="BV266" i="1" s="1"/>
  <c r="CD269" i="1"/>
  <c r="CD266" i="1" s="1"/>
  <c r="CL269" i="1"/>
  <c r="CL266" i="1" s="1"/>
  <c r="CT269" i="1"/>
  <c r="CT266" i="1" s="1"/>
  <c r="DB269" i="1"/>
  <c r="DB266" i="1" s="1"/>
  <c r="X270" i="1"/>
  <c r="AL270" i="1"/>
  <c r="AT270" i="1"/>
  <c r="BB270" i="1"/>
  <c r="BJ270" i="1"/>
  <c r="BR270" i="1"/>
  <c r="BZ270" i="1"/>
  <c r="CH270" i="1"/>
  <c r="CP270" i="1"/>
  <c r="CX270" i="1"/>
  <c r="R273" i="1"/>
  <c r="Z273" i="1"/>
  <c r="Z271" i="1" s="1"/>
  <c r="AN273" i="1"/>
  <c r="AV273" i="1"/>
  <c r="AV271" i="1" s="1"/>
  <c r="BD273" i="1"/>
  <c r="BL273" i="1"/>
  <c r="BT273" i="1"/>
  <c r="CB273" i="1"/>
  <c r="CB271" i="1" s="1"/>
  <c r="CJ273" i="1"/>
  <c r="CR273" i="1"/>
  <c r="CZ273" i="1"/>
  <c r="R275" i="1"/>
  <c r="Z275" i="1"/>
  <c r="AN275" i="1"/>
  <c r="AV275" i="1"/>
  <c r="BD275" i="1"/>
  <c r="BL275" i="1"/>
  <c r="BT275" i="1"/>
  <c r="CB275" i="1"/>
  <c r="CJ275" i="1"/>
  <c r="CR275" i="1"/>
  <c r="CZ275" i="1"/>
  <c r="R277" i="1"/>
  <c r="Z277" i="1"/>
  <c r="AN277" i="1"/>
  <c r="AV277" i="1"/>
  <c r="BD277" i="1"/>
  <c r="BL277" i="1"/>
  <c r="BT277" i="1"/>
  <c r="CB277" i="1"/>
  <c r="CJ277" i="1"/>
  <c r="CR277" i="1"/>
  <c r="CZ277" i="1"/>
  <c r="R279" i="1"/>
  <c r="Z279" i="1"/>
  <c r="AN279" i="1"/>
  <c r="AV279" i="1"/>
  <c r="BD279" i="1"/>
  <c r="BL279" i="1"/>
  <c r="BT279" i="1"/>
  <c r="CB279" i="1"/>
  <c r="CJ279" i="1"/>
  <c r="CR279" i="1"/>
  <c r="CZ279" i="1"/>
  <c r="X281" i="1"/>
  <c r="AL281" i="1"/>
  <c r="AT281" i="1"/>
  <c r="BB281" i="1"/>
  <c r="BJ281" i="1"/>
  <c r="BR281" i="1"/>
  <c r="BZ281" i="1"/>
  <c r="CH281" i="1"/>
  <c r="CP281" i="1"/>
  <c r="CX281" i="1"/>
  <c r="T283" i="1"/>
  <c r="AH283" i="1"/>
  <c r="AT283" i="1"/>
  <c r="BF283" i="1"/>
  <c r="BP283" i="1"/>
  <c r="BZ283" i="1"/>
  <c r="CL283" i="1"/>
  <c r="CV283" i="1"/>
  <c r="DF283" i="1"/>
  <c r="T288" i="1"/>
  <c r="T286" i="1" s="1"/>
  <c r="AH288" i="1"/>
  <c r="AT288" i="1"/>
  <c r="AT286" i="1" s="1"/>
  <c r="BF288" i="1"/>
  <c r="BF286" i="1" s="1"/>
  <c r="BP288" i="1"/>
  <c r="BZ288" i="1"/>
  <c r="CL288" i="1"/>
  <c r="CL286" i="1" s="1"/>
  <c r="CV288" i="1"/>
  <c r="DF288" i="1"/>
  <c r="DF286" i="1" s="1"/>
  <c r="DL289" i="1"/>
  <c r="DD289" i="1"/>
  <c r="CV289" i="1"/>
  <c r="CN289" i="1"/>
  <c r="CF289" i="1"/>
  <c r="BX289" i="1"/>
  <c r="BP289" i="1"/>
  <c r="BH289" i="1"/>
  <c r="AZ289" i="1"/>
  <c r="AR289" i="1"/>
  <c r="AH289" i="1"/>
  <c r="V289" i="1"/>
  <c r="Z289" i="1"/>
  <c r="AP289" i="1"/>
  <c r="BB289" i="1"/>
  <c r="BL289" i="1"/>
  <c r="BV289" i="1"/>
  <c r="CH289" i="1"/>
  <c r="CR289" i="1"/>
  <c r="DB289" i="1"/>
  <c r="V290" i="1"/>
  <c r="AL290" i="1"/>
  <c r="AL286" i="1" s="1"/>
  <c r="AX290" i="1"/>
  <c r="AX286" i="1" s="1"/>
  <c r="BH290" i="1"/>
  <c r="BR290" i="1"/>
  <c r="CD290" i="1"/>
  <c r="CN290" i="1"/>
  <c r="CX290" i="1"/>
  <c r="CX286" i="1" s="1"/>
  <c r="DJ290" i="1"/>
  <c r="R291" i="1"/>
  <c r="AD291" i="1"/>
  <c r="AT291" i="1"/>
  <c r="BB291" i="1"/>
  <c r="BL291" i="1"/>
  <c r="BX291" i="1"/>
  <c r="CP291" i="1"/>
  <c r="CP286" i="1" s="1"/>
  <c r="DB291" i="1"/>
  <c r="DL291" i="1"/>
  <c r="T292" i="1"/>
  <c r="DN292" i="1" s="1"/>
  <c r="AL292" i="1"/>
  <c r="DM292" i="1"/>
  <c r="DM286" i="1" s="1"/>
  <c r="BD292" i="1"/>
  <c r="BP292" i="1"/>
  <c r="BX292" i="1"/>
  <c r="CR292" i="1"/>
  <c r="DB292" i="1"/>
  <c r="DL292" i="1"/>
  <c r="V293" i="1"/>
  <c r="AL293" i="1"/>
  <c r="AV293" i="1"/>
  <c r="BH293" i="1"/>
  <c r="BR293" i="1"/>
  <c r="BR286" i="1" s="1"/>
  <c r="CB293" i="1"/>
  <c r="CN293" i="1"/>
  <c r="CX293" i="1"/>
  <c r="DH293" i="1"/>
  <c r="R295" i="1"/>
  <c r="AH295" i="1"/>
  <c r="AT295" i="1"/>
  <c r="BD295" i="1"/>
  <c r="BP295" i="1"/>
  <c r="BZ295" i="1"/>
  <c r="CJ295" i="1"/>
  <c r="CV295" i="1"/>
  <c r="DF295" i="1"/>
  <c r="DM296" i="1"/>
  <c r="AD298" i="1"/>
  <c r="BN298" i="1"/>
  <c r="CJ298" i="1"/>
  <c r="DL302" i="1"/>
  <c r="DD302" i="1"/>
  <c r="CV302" i="1"/>
  <c r="CN302" i="1"/>
  <c r="CF302" i="1"/>
  <c r="BX302" i="1"/>
  <c r="BP302" i="1"/>
  <c r="BH302" i="1"/>
  <c r="AZ302" i="1"/>
  <c r="AR302" i="1"/>
  <c r="AH302" i="1"/>
  <c r="V302" i="1"/>
  <c r="DJ302" i="1"/>
  <c r="DB302" i="1"/>
  <c r="CT302" i="1"/>
  <c r="CL302" i="1"/>
  <c r="CD302" i="1"/>
  <c r="BV302" i="1"/>
  <c r="BN302" i="1"/>
  <c r="BF302" i="1"/>
  <c r="AX302" i="1"/>
  <c r="AP302" i="1"/>
  <c r="AD302" i="1"/>
  <c r="T302" i="1"/>
  <c r="DH302" i="1"/>
  <c r="CZ302" i="1"/>
  <c r="CR302" i="1"/>
  <c r="CJ302" i="1"/>
  <c r="CB302" i="1"/>
  <c r="BT302" i="1"/>
  <c r="BL302" i="1"/>
  <c r="BD302" i="1"/>
  <c r="AV302" i="1"/>
  <c r="AN302" i="1"/>
  <c r="Z302" i="1"/>
  <c r="R302" i="1"/>
  <c r="BB302" i="1"/>
  <c r="CH302" i="1"/>
  <c r="X285" i="1"/>
  <c r="X284" i="1" s="1"/>
  <c r="AL285" i="1"/>
  <c r="AL284" i="1" s="1"/>
  <c r="AT285" i="1"/>
  <c r="AT284" i="1" s="1"/>
  <c r="BB285" i="1"/>
  <c r="BB284" i="1" s="1"/>
  <c r="BJ285" i="1"/>
  <c r="BJ284" i="1" s="1"/>
  <c r="BR285" i="1"/>
  <c r="BR284" i="1" s="1"/>
  <c r="BZ285" i="1"/>
  <c r="BZ284" i="1" s="1"/>
  <c r="CH285" i="1"/>
  <c r="CH284" i="1" s="1"/>
  <c r="CP285" i="1"/>
  <c r="CP284" i="1" s="1"/>
  <c r="CX285" i="1"/>
  <c r="CX284" i="1" s="1"/>
  <c r="X294" i="1"/>
  <c r="DN294" i="1" s="1"/>
  <c r="AL294" i="1"/>
  <c r="AT294" i="1"/>
  <c r="BB294" i="1"/>
  <c r="BJ294" i="1"/>
  <c r="BJ286" i="1" s="1"/>
  <c r="BR294" i="1"/>
  <c r="BZ294" i="1"/>
  <c r="CH294" i="1"/>
  <c r="CP294" i="1"/>
  <c r="CX294" i="1"/>
  <c r="AH296" i="1"/>
  <c r="DN296" i="1" s="1"/>
  <c r="AR296" i="1"/>
  <c r="AX296" i="1"/>
  <c r="BF296" i="1"/>
  <c r="BN296" i="1"/>
  <c r="BV296" i="1"/>
  <c r="CJ296" i="1"/>
  <c r="CR296" i="1"/>
  <c r="CZ296" i="1"/>
  <c r="X299" i="1"/>
  <c r="DN299" i="1" s="1"/>
  <c r="AL299" i="1"/>
  <c r="AT299" i="1"/>
  <c r="BB299" i="1"/>
  <c r="BJ299" i="1"/>
  <c r="BR299" i="1"/>
  <c r="BZ299" i="1"/>
  <c r="CH299" i="1"/>
  <c r="CP299" i="1"/>
  <c r="CX299" i="1"/>
  <c r="T300" i="1"/>
  <c r="DN300" i="1" s="1"/>
  <c r="AD300" i="1"/>
  <c r="AP300" i="1"/>
  <c r="AX300" i="1"/>
  <c r="BF300" i="1"/>
  <c r="BN300" i="1"/>
  <c r="BV300" i="1"/>
  <c r="CD300" i="1"/>
  <c r="CL300" i="1"/>
  <c r="CT300" i="1"/>
  <c r="DB300" i="1"/>
  <c r="DJ300" i="1"/>
  <c r="DJ286" i="1" s="1"/>
  <c r="V303" i="1"/>
  <c r="AH303" i="1"/>
  <c r="AR303" i="1"/>
  <c r="AZ303" i="1"/>
  <c r="BH303" i="1"/>
  <c r="BP303" i="1"/>
  <c r="BX303" i="1"/>
  <c r="CF303" i="1"/>
  <c r="CN303" i="1"/>
  <c r="CV303" i="1"/>
  <c r="DD303" i="1"/>
  <c r="DL303" i="1"/>
  <c r="R304" i="1"/>
  <c r="Z304" i="1"/>
  <c r="AN304" i="1"/>
  <c r="AV304" i="1"/>
  <c r="BD304" i="1"/>
  <c r="BL304" i="1"/>
  <c r="BT304" i="1"/>
  <c r="CB304" i="1"/>
  <c r="CJ304" i="1"/>
  <c r="CR304" i="1"/>
  <c r="CZ304" i="1"/>
  <c r="DH304" i="1"/>
  <c r="V305" i="1"/>
  <c r="AH305" i="1"/>
  <c r="AR305" i="1"/>
  <c r="AZ305" i="1"/>
  <c r="BH305" i="1"/>
  <c r="BP305" i="1"/>
  <c r="BX305" i="1"/>
  <c r="CF305" i="1"/>
  <c r="CN305" i="1"/>
  <c r="CV305" i="1"/>
  <c r="DD305" i="1"/>
  <c r="DL305" i="1"/>
  <c r="R306" i="1"/>
  <c r="Z306" i="1"/>
  <c r="AN306" i="1"/>
  <c r="AV306" i="1"/>
  <c r="BD306" i="1"/>
  <c r="BL306" i="1"/>
  <c r="BT306" i="1"/>
  <c r="CB306" i="1"/>
  <c r="CJ306" i="1"/>
  <c r="CR306" i="1"/>
  <c r="CZ306" i="1"/>
  <c r="DH306" i="1"/>
  <c r="X308" i="1"/>
  <c r="AL308" i="1"/>
  <c r="DN308" i="1" s="1"/>
  <c r="AT308" i="1"/>
  <c r="BB308" i="1"/>
  <c r="BJ308" i="1"/>
  <c r="BR308" i="1"/>
  <c r="BZ308" i="1"/>
  <c r="CH308" i="1"/>
  <c r="CP308" i="1"/>
  <c r="CX308" i="1"/>
  <c r="T309" i="1"/>
  <c r="AD309" i="1"/>
  <c r="AP309" i="1"/>
  <c r="AX309" i="1"/>
  <c r="BF309" i="1"/>
  <c r="BN309" i="1"/>
  <c r="BV309" i="1"/>
  <c r="CD309" i="1"/>
  <c r="CL309" i="1"/>
  <c r="CT309" i="1"/>
  <c r="DB309" i="1"/>
  <c r="DJ309" i="1"/>
  <c r="X310" i="1"/>
  <c r="DN310" i="1" s="1"/>
  <c r="AL310" i="1"/>
  <c r="AT310" i="1"/>
  <c r="BB310" i="1"/>
  <c r="BJ310" i="1"/>
  <c r="BR310" i="1"/>
  <c r="BZ310" i="1"/>
  <c r="CH310" i="1"/>
  <c r="CP310" i="1"/>
  <c r="CX310" i="1"/>
  <c r="T311" i="1"/>
  <c r="DN311" i="1" s="1"/>
  <c r="AD311" i="1"/>
  <c r="AP311" i="1"/>
  <c r="AX311" i="1"/>
  <c r="BF311" i="1"/>
  <c r="BN311" i="1"/>
  <c r="BV311" i="1"/>
  <c r="CD311" i="1"/>
  <c r="CL311" i="1"/>
  <c r="CT311" i="1"/>
  <c r="DB311" i="1"/>
  <c r="DJ311" i="1"/>
  <c r="X312" i="1"/>
  <c r="AL312" i="1"/>
  <c r="DN312" i="1" s="1"/>
  <c r="AT312" i="1"/>
  <c r="BB312" i="1"/>
  <c r="BJ312" i="1"/>
  <c r="BR312" i="1"/>
  <c r="BZ312" i="1"/>
  <c r="CH312" i="1"/>
  <c r="CP312" i="1"/>
  <c r="CX312" i="1"/>
  <c r="T313" i="1"/>
  <c r="DN313" i="1" s="1"/>
  <c r="AD313" i="1"/>
  <c r="AP313" i="1"/>
  <c r="AX313" i="1"/>
  <c r="BF313" i="1"/>
  <c r="BN313" i="1"/>
  <c r="BV313" i="1"/>
  <c r="CD313" i="1"/>
  <c r="CL313" i="1"/>
  <c r="CT313" i="1"/>
  <c r="DB313" i="1"/>
  <c r="DJ313" i="1"/>
  <c r="DJ314" i="1"/>
  <c r="DB314" i="1"/>
  <c r="CT314" i="1"/>
  <c r="CL314" i="1"/>
  <c r="X314" i="1"/>
  <c r="DN314" i="1" s="1"/>
  <c r="AL314" i="1"/>
  <c r="AT314" i="1"/>
  <c r="BB314" i="1"/>
  <c r="BJ314" i="1"/>
  <c r="BR314" i="1"/>
  <c r="BZ314" i="1"/>
  <c r="CH314" i="1"/>
  <c r="CR314" i="1"/>
  <c r="CR307" i="1" s="1"/>
  <c r="DD314" i="1"/>
  <c r="X316" i="1"/>
  <c r="AN316" i="1"/>
  <c r="AN307" i="1" s="1"/>
  <c r="AZ316" i="1"/>
  <c r="BJ316" i="1"/>
  <c r="BT316" i="1"/>
  <c r="BT307" i="1" s="1"/>
  <c r="CF316" i="1"/>
  <c r="CP316" i="1"/>
  <c r="CZ316" i="1"/>
  <c r="CZ307" i="1" s="1"/>
  <c r="V318" i="1"/>
  <c r="AL318" i="1"/>
  <c r="AV318" i="1"/>
  <c r="AV307" i="1" s="1"/>
  <c r="BH318" i="1"/>
  <c r="BR318" i="1"/>
  <c r="CB318" i="1"/>
  <c r="CB307" i="1" s="1"/>
  <c r="CN318" i="1"/>
  <c r="CX318" i="1"/>
  <c r="DH318" i="1"/>
  <c r="DH307" i="1" s="1"/>
  <c r="R320" i="1"/>
  <c r="AH320" i="1"/>
  <c r="AT320" i="1"/>
  <c r="BD320" i="1"/>
  <c r="BP320" i="1"/>
  <c r="BZ320" i="1"/>
  <c r="CJ320" i="1"/>
  <c r="CX320" i="1"/>
  <c r="DJ322" i="1"/>
  <c r="DB322" i="1"/>
  <c r="CT322" i="1"/>
  <c r="CL322" i="1"/>
  <c r="CD322" i="1"/>
  <c r="BV322" i="1"/>
  <c r="BN322" i="1"/>
  <c r="BF322" i="1"/>
  <c r="AX322" i="1"/>
  <c r="AP322" i="1"/>
  <c r="AD322" i="1"/>
  <c r="T322" i="1"/>
  <c r="DH322" i="1"/>
  <c r="CZ322" i="1"/>
  <c r="CR322" i="1"/>
  <c r="CJ322" i="1"/>
  <c r="CB322" i="1"/>
  <c r="BT322" i="1"/>
  <c r="BL322" i="1"/>
  <c r="BD322" i="1"/>
  <c r="AV322" i="1"/>
  <c r="AN322" i="1"/>
  <c r="Z322" i="1"/>
  <c r="R322" i="1"/>
  <c r="AL322" i="1"/>
  <c r="BB322" i="1"/>
  <c r="BR322" i="1"/>
  <c r="CH322" i="1"/>
  <c r="CX322" i="1"/>
  <c r="DJ324" i="1"/>
  <c r="DB324" i="1"/>
  <c r="CT324" i="1"/>
  <c r="CL324" i="1"/>
  <c r="CD324" i="1"/>
  <c r="BV324" i="1"/>
  <c r="BN324" i="1"/>
  <c r="BF324" i="1"/>
  <c r="AX324" i="1"/>
  <c r="AP324" i="1"/>
  <c r="AD324" i="1"/>
  <c r="T324" i="1"/>
  <c r="DH324" i="1"/>
  <c r="CZ324" i="1"/>
  <c r="CR324" i="1"/>
  <c r="CJ324" i="1"/>
  <c r="CB324" i="1"/>
  <c r="BT324" i="1"/>
  <c r="BL324" i="1"/>
  <c r="BD324" i="1"/>
  <c r="AV324" i="1"/>
  <c r="AN324" i="1"/>
  <c r="Z324" i="1"/>
  <c r="R324" i="1"/>
  <c r="AL324" i="1"/>
  <c r="BB324" i="1"/>
  <c r="BR324" i="1"/>
  <c r="CH324" i="1"/>
  <c r="CX324" i="1"/>
  <c r="DJ326" i="1"/>
  <c r="DB326" i="1"/>
  <c r="CT326" i="1"/>
  <c r="CL326" i="1"/>
  <c r="CD326" i="1"/>
  <c r="BV326" i="1"/>
  <c r="BN326" i="1"/>
  <c r="BF326" i="1"/>
  <c r="AX326" i="1"/>
  <c r="AP326" i="1"/>
  <c r="AD326" i="1"/>
  <c r="T326" i="1"/>
  <c r="DH326" i="1"/>
  <c r="CZ326" i="1"/>
  <c r="CR326" i="1"/>
  <c r="CJ326" i="1"/>
  <c r="CB326" i="1"/>
  <c r="BT326" i="1"/>
  <c r="BL326" i="1"/>
  <c r="BD326" i="1"/>
  <c r="AV326" i="1"/>
  <c r="AN326" i="1"/>
  <c r="Z326" i="1"/>
  <c r="R326" i="1"/>
  <c r="AL326" i="1"/>
  <c r="BB326" i="1"/>
  <c r="BR326" i="1"/>
  <c r="CH326" i="1"/>
  <c r="CX326" i="1"/>
  <c r="DJ328" i="1"/>
  <c r="DB328" i="1"/>
  <c r="CT328" i="1"/>
  <c r="CL328" i="1"/>
  <c r="CD328" i="1"/>
  <c r="BV328" i="1"/>
  <c r="BN328" i="1"/>
  <c r="BF328" i="1"/>
  <c r="AX328" i="1"/>
  <c r="AP328" i="1"/>
  <c r="AD328" i="1"/>
  <c r="T328" i="1"/>
  <c r="DH328" i="1"/>
  <c r="CZ328" i="1"/>
  <c r="CR328" i="1"/>
  <c r="CJ328" i="1"/>
  <c r="CB328" i="1"/>
  <c r="BT328" i="1"/>
  <c r="BL328" i="1"/>
  <c r="BD328" i="1"/>
  <c r="AV328" i="1"/>
  <c r="AN328" i="1"/>
  <c r="Z328" i="1"/>
  <c r="R328" i="1"/>
  <c r="AL328" i="1"/>
  <c r="BB328" i="1"/>
  <c r="BR328" i="1"/>
  <c r="CH328" i="1"/>
  <c r="CX328" i="1"/>
  <c r="DJ330" i="1"/>
  <c r="DB330" i="1"/>
  <c r="CT330" i="1"/>
  <c r="CL330" i="1"/>
  <c r="CD330" i="1"/>
  <c r="BV330" i="1"/>
  <c r="BN330" i="1"/>
  <c r="BF330" i="1"/>
  <c r="AX330" i="1"/>
  <c r="AP330" i="1"/>
  <c r="AD330" i="1"/>
  <c r="T330" i="1"/>
  <c r="DH330" i="1"/>
  <c r="CZ330" i="1"/>
  <c r="CR330" i="1"/>
  <c r="CJ330" i="1"/>
  <c r="CB330" i="1"/>
  <c r="BT330" i="1"/>
  <c r="BL330" i="1"/>
  <c r="BD330" i="1"/>
  <c r="AV330" i="1"/>
  <c r="AN330" i="1"/>
  <c r="Z330" i="1"/>
  <c r="R330" i="1"/>
  <c r="AL330" i="1"/>
  <c r="BB330" i="1"/>
  <c r="BR330" i="1"/>
  <c r="CH330" i="1"/>
  <c r="CX330" i="1"/>
  <c r="X333" i="1"/>
  <c r="AT333" i="1"/>
  <c r="BJ333" i="1"/>
  <c r="BZ333" i="1"/>
  <c r="CP333" i="1"/>
  <c r="DH333" i="1"/>
  <c r="V300" i="1"/>
  <c r="AH300" i="1"/>
  <c r="AR300" i="1"/>
  <c r="AZ300" i="1"/>
  <c r="BH300" i="1"/>
  <c r="BP300" i="1"/>
  <c r="BX300" i="1"/>
  <c r="CF300" i="1"/>
  <c r="CN300" i="1"/>
  <c r="CV300" i="1"/>
  <c r="DD300" i="1"/>
  <c r="DL300" i="1"/>
  <c r="X303" i="1"/>
  <c r="DN303" i="1" s="1"/>
  <c r="AL303" i="1"/>
  <c r="AT303" i="1"/>
  <c r="AT301" i="1" s="1"/>
  <c r="BB303" i="1"/>
  <c r="BJ303" i="1"/>
  <c r="BR303" i="1"/>
  <c r="BZ303" i="1"/>
  <c r="BZ301" i="1" s="1"/>
  <c r="CH303" i="1"/>
  <c r="CP303" i="1"/>
  <c r="CX303" i="1"/>
  <c r="CX301" i="1" s="1"/>
  <c r="T304" i="1"/>
  <c r="AD304" i="1"/>
  <c r="AP304" i="1"/>
  <c r="AX304" i="1"/>
  <c r="BF304" i="1"/>
  <c r="BN304" i="1"/>
  <c r="BV304" i="1"/>
  <c r="CD304" i="1"/>
  <c r="CL304" i="1"/>
  <c r="CT304" i="1"/>
  <c r="DB304" i="1"/>
  <c r="DJ304" i="1"/>
  <c r="X305" i="1"/>
  <c r="DN305" i="1" s="1"/>
  <c r="AL305" i="1"/>
  <c r="AT305" i="1"/>
  <c r="BB305" i="1"/>
  <c r="BJ305" i="1"/>
  <c r="BR305" i="1"/>
  <c r="BZ305" i="1"/>
  <c r="CH305" i="1"/>
  <c r="CP305" i="1"/>
  <c r="CX305" i="1"/>
  <c r="DF305" i="1"/>
  <c r="DF301" i="1" s="1"/>
  <c r="T306" i="1"/>
  <c r="AD306" i="1"/>
  <c r="AP306" i="1"/>
  <c r="AX306" i="1"/>
  <c r="BF306" i="1"/>
  <c r="BN306" i="1"/>
  <c r="BV306" i="1"/>
  <c r="CD306" i="1"/>
  <c r="CL306" i="1"/>
  <c r="CT306" i="1"/>
  <c r="DB306" i="1"/>
  <c r="DJ306" i="1"/>
  <c r="V309" i="1"/>
  <c r="AH309" i="1"/>
  <c r="AH307" i="1" s="1"/>
  <c r="AR309" i="1"/>
  <c r="AR307" i="1" s="1"/>
  <c r="AZ309" i="1"/>
  <c r="AZ307" i="1" s="1"/>
  <c r="BH309" i="1"/>
  <c r="BH307" i="1" s="1"/>
  <c r="BP309" i="1"/>
  <c r="BP307" i="1" s="1"/>
  <c r="BX309" i="1"/>
  <c r="BX307" i="1" s="1"/>
  <c r="CF309" i="1"/>
  <c r="CF307" i="1" s="1"/>
  <c r="CN309" i="1"/>
  <c r="CN307" i="1" s="1"/>
  <c r="CV309" i="1"/>
  <c r="CV307" i="1" s="1"/>
  <c r="DD309" i="1"/>
  <c r="DD307" i="1" s="1"/>
  <c r="DL309" i="1"/>
  <c r="DL307" i="1" s="1"/>
  <c r="V311" i="1"/>
  <c r="AH311" i="1"/>
  <c r="AR311" i="1"/>
  <c r="AZ311" i="1"/>
  <c r="BH311" i="1"/>
  <c r="BP311" i="1"/>
  <c r="BX311" i="1"/>
  <c r="CF311" i="1"/>
  <c r="CN311" i="1"/>
  <c r="CV311" i="1"/>
  <c r="DD311" i="1"/>
  <c r="DL311" i="1"/>
  <c r="V313" i="1"/>
  <c r="AH313" i="1"/>
  <c r="AR313" i="1"/>
  <c r="AZ313" i="1"/>
  <c r="BH313" i="1"/>
  <c r="BP313" i="1"/>
  <c r="BX313" i="1"/>
  <c r="CF313" i="1"/>
  <c r="CN313" i="1"/>
  <c r="CV313" i="1"/>
  <c r="DD313" i="1"/>
  <c r="DL313" i="1"/>
  <c r="DJ316" i="1"/>
  <c r="DB316" i="1"/>
  <c r="CT316" i="1"/>
  <c r="CL316" i="1"/>
  <c r="CD316" i="1"/>
  <c r="BV316" i="1"/>
  <c r="BN316" i="1"/>
  <c r="BF316" i="1"/>
  <c r="AX316" i="1"/>
  <c r="AP316" i="1"/>
  <c r="AD316" i="1"/>
  <c r="T316" i="1"/>
  <c r="Z316" i="1"/>
  <c r="AR316" i="1"/>
  <c r="BB316" i="1"/>
  <c r="BL316" i="1"/>
  <c r="BL307" i="1" s="1"/>
  <c r="BX316" i="1"/>
  <c r="CH316" i="1"/>
  <c r="CR316" i="1"/>
  <c r="DD316" i="1"/>
  <c r="X318" i="1"/>
  <c r="AN318" i="1"/>
  <c r="AZ318" i="1"/>
  <c r="BJ318" i="1"/>
  <c r="BT318" i="1"/>
  <c r="CF318" i="1"/>
  <c r="CP318" i="1"/>
  <c r="CZ318" i="1"/>
  <c r="V320" i="1"/>
  <c r="AL320" i="1"/>
  <c r="AV320" i="1"/>
  <c r="BH320" i="1"/>
  <c r="BR320" i="1"/>
  <c r="CB320" i="1"/>
  <c r="CN320" i="1"/>
  <c r="CZ320" i="1"/>
  <c r="AV333" i="1"/>
  <c r="BL333" i="1"/>
  <c r="CB333" i="1"/>
  <c r="X300" i="1"/>
  <c r="AL300" i="1"/>
  <c r="AT300" i="1"/>
  <c r="BB300" i="1"/>
  <c r="BJ300" i="1"/>
  <c r="BR300" i="1"/>
  <c r="BZ300" i="1"/>
  <c r="CH300" i="1"/>
  <c r="CP300" i="1"/>
  <c r="CX300" i="1"/>
  <c r="V304" i="1"/>
  <c r="AH304" i="1"/>
  <c r="AR304" i="1"/>
  <c r="AZ304" i="1"/>
  <c r="BH304" i="1"/>
  <c r="BP304" i="1"/>
  <c r="BX304" i="1"/>
  <c r="CF304" i="1"/>
  <c r="CN304" i="1"/>
  <c r="CV304" i="1"/>
  <c r="DD304" i="1"/>
  <c r="DL304" i="1"/>
  <c r="CB305" i="1"/>
  <c r="CJ305" i="1"/>
  <c r="CR305" i="1"/>
  <c r="CZ305" i="1"/>
  <c r="V306" i="1"/>
  <c r="AH306" i="1"/>
  <c r="AR306" i="1"/>
  <c r="AZ306" i="1"/>
  <c r="BH306" i="1"/>
  <c r="BP306" i="1"/>
  <c r="BX306" i="1"/>
  <c r="CF306" i="1"/>
  <c r="CN306" i="1"/>
  <c r="CV306" i="1"/>
  <c r="DD306" i="1"/>
  <c r="DL306" i="1"/>
  <c r="X309" i="1"/>
  <c r="AL309" i="1"/>
  <c r="AT309" i="1"/>
  <c r="BB309" i="1"/>
  <c r="BJ309" i="1"/>
  <c r="BR309" i="1"/>
  <c r="BZ309" i="1"/>
  <c r="CH309" i="1"/>
  <c r="CP309" i="1"/>
  <c r="CX309" i="1"/>
  <c r="X311" i="1"/>
  <c r="AL311" i="1"/>
  <c r="AT311" i="1"/>
  <c r="BB311" i="1"/>
  <c r="BJ311" i="1"/>
  <c r="BR311" i="1"/>
  <c r="BZ311" i="1"/>
  <c r="CH311" i="1"/>
  <c r="CP311" i="1"/>
  <c r="CX311" i="1"/>
  <c r="X313" i="1"/>
  <c r="AL313" i="1"/>
  <c r="AT313" i="1"/>
  <c r="BB313" i="1"/>
  <c r="BJ313" i="1"/>
  <c r="BR313" i="1"/>
  <c r="BZ313" i="1"/>
  <c r="CH313" i="1"/>
  <c r="CP313" i="1"/>
  <c r="CX313" i="1"/>
  <c r="R316" i="1"/>
  <c r="AH316" i="1"/>
  <c r="AT316" i="1"/>
  <c r="BD316" i="1"/>
  <c r="BD307" i="1" s="1"/>
  <c r="BP316" i="1"/>
  <c r="BZ316" i="1"/>
  <c r="CJ316" i="1"/>
  <c r="CJ307" i="1" s="1"/>
  <c r="CV316" i="1"/>
  <c r="DF316" i="1"/>
  <c r="DF307" i="1" s="1"/>
  <c r="DJ318" i="1"/>
  <c r="DB318" i="1"/>
  <c r="CT318" i="1"/>
  <c r="CL318" i="1"/>
  <c r="CD318" i="1"/>
  <c r="BV318" i="1"/>
  <c r="BN318" i="1"/>
  <c r="BF318" i="1"/>
  <c r="AX318" i="1"/>
  <c r="AP318" i="1"/>
  <c r="AD318" i="1"/>
  <c r="T318" i="1"/>
  <c r="DN318" i="1" s="1"/>
  <c r="Z318" i="1"/>
  <c r="AR318" i="1"/>
  <c r="BB318" i="1"/>
  <c r="BL318" i="1"/>
  <c r="BX318" i="1"/>
  <c r="CH318" i="1"/>
  <c r="CR318" i="1"/>
  <c r="DD318" i="1"/>
  <c r="X320" i="1"/>
  <c r="AN320" i="1"/>
  <c r="AZ320" i="1"/>
  <c r="BJ320" i="1"/>
  <c r="BT320" i="1"/>
  <c r="CF320" i="1"/>
  <c r="CP320" i="1"/>
  <c r="DF333" i="1"/>
  <c r="DF321" i="1" s="1"/>
  <c r="DL333" i="1"/>
  <c r="DD333" i="1"/>
  <c r="CV333" i="1"/>
  <c r="CN333" i="1"/>
  <c r="CF333" i="1"/>
  <c r="BX333" i="1"/>
  <c r="BP333" i="1"/>
  <c r="BH333" i="1"/>
  <c r="AZ333" i="1"/>
  <c r="AR333" i="1"/>
  <c r="AH333" i="1"/>
  <c r="V333" i="1"/>
  <c r="DJ333" i="1"/>
  <c r="DB333" i="1"/>
  <c r="CT333" i="1"/>
  <c r="CL333" i="1"/>
  <c r="CD333" i="1"/>
  <c r="BV333" i="1"/>
  <c r="BN333" i="1"/>
  <c r="BF333" i="1"/>
  <c r="AX333" i="1"/>
  <c r="AP333" i="1"/>
  <c r="AD333" i="1"/>
  <c r="T333" i="1"/>
  <c r="DN333" i="1" s="1"/>
  <c r="AL333" i="1"/>
  <c r="BB333" i="1"/>
  <c r="BR333" i="1"/>
  <c r="CH333" i="1"/>
  <c r="CX333" i="1"/>
  <c r="DM335" i="1"/>
  <c r="DM321" i="1" s="1"/>
  <c r="X304" i="1"/>
  <c r="AL304" i="1"/>
  <c r="AT304" i="1"/>
  <c r="BB304" i="1"/>
  <c r="BJ304" i="1"/>
  <c r="BR304" i="1"/>
  <c r="BZ304" i="1"/>
  <c r="CH304" i="1"/>
  <c r="CP304" i="1"/>
  <c r="CX304" i="1"/>
  <c r="X306" i="1"/>
  <c r="AL306" i="1"/>
  <c r="AT306" i="1"/>
  <c r="BB306" i="1"/>
  <c r="BJ306" i="1"/>
  <c r="BR306" i="1"/>
  <c r="BZ306" i="1"/>
  <c r="CH306" i="1"/>
  <c r="CP306" i="1"/>
  <c r="CX306" i="1"/>
  <c r="AH318" i="1"/>
  <c r="AT318" i="1"/>
  <c r="BD318" i="1"/>
  <c r="BP318" i="1"/>
  <c r="BZ318" i="1"/>
  <c r="CJ318" i="1"/>
  <c r="CV318" i="1"/>
  <c r="DF318" i="1"/>
  <c r="DL320" i="1"/>
  <c r="DD320" i="1"/>
  <c r="CV320" i="1"/>
  <c r="DJ320" i="1"/>
  <c r="DB320" i="1"/>
  <c r="CT320" i="1"/>
  <c r="CL320" i="1"/>
  <c r="CD320" i="1"/>
  <c r="BV320" i="1"/>
  <c r="BN320" i="1"/>
  <c r="BF320" i="1"/>
  <c r="AX320" i="1"/>
  <c r="AP320" i="1"/>
  <c r="AD320" i="1"/>
  <c r="T320" i="1"/>
  <c r="Z320" i="1"/>
  <c r="AR320" i="1"/>
  <c r="BB320" i="1"/>
  <c r="BL320" i="1"/>
  <c r="BX320" i="1"/>
  <c r="CH320" i="1"/>
  <c r="CR320" i="1"/>
  <c r="DH320" i="1"/>
  <c r="X315" i="1"/>
  <c r="DN315" i="1" s="1"/>
  <c r="AL315" i="1"/>
  <c r="AT315" i="1"/>
  <c r="BB315" i="1"/>
  <c r="BJ315" i="1"/>
  <c r="BR315" i="1"/>
  <c r="BZ315" i="1"/>
  <c r="CH315" i="1"/>
  <c r="CP315" i="1"/>
  <c r="CX315" i="1"/>
  <c r="X317" i="1"/>
  <c r="DN317" i="1" s="1"/>
  <c r="AL317" i="1"/>
  <c r="AT317" i="1"/>
  <c r="BB317" i="1"/>
  <c r="BJ317" i="1"/>
  <c r="BR317" i="1"/>
  <c r="BZ317" i="1"/>
  <c r="CH317" i="1"/>
  <c r="CP317" i="1"/>
  <c r="CX317" i="1"/>
  <c r="X319" i="1"/>
  <c r="DN319" i="1" s="1"/>
  <c r="AL319" i="1"/>
  <c r="AT319" i="1"/>
  <c r="BB319" i="1"/>
  <c r="BJ319" i="1"/>
  <c r="BR319" i="1"/>
  <c r="BZ319" i="1"/>
  <c r="CH319" i="1"/>
  <c r="CP319" i="1"/>
  <c r="CX319" i="1"/>
  <c r="V323" i="1"/>
  <c r="DN323" i="1" s="1"/>
  <c r="AH323" i="1"/>
  <c r="AH321" i="1" s="1"/>
  <c r="AR323" i="1"/>
  <c r="AR321" i="1" s="1"/>
  <c r="AZ323" i="1"/>
  <c r="BH323" i="1"/>
  <c r="BH321" i="1" s="1"/>
  <c r="BP323" i="1"/>
  <c r="BP321" i="1" s="1"/>
  <c r="BX323" i="1"/>
  <c r="BX321" i="1" s="1"/>
  <c r="CF323" i="1"/>
  <c r="CN323" i="1"/>
  <c r="CN321" i="1" s="1"/>
  <c r="CV323" i="1"/>
  <c r="CV321" i="1" s="1"/>
  <c r="DD323" i="1"/>
  <c r="DD321" i="1" s="1"/>
  <c r="DL323" i="1"/>
  <c r="V325" i="1"/>
  <c r="DN325" i="1" s="1"/>
  <c r="AH325" i="1"/>
  <c r="AR325" i="1"/>
  <c r="AZ325" i="1"/>
  <c r="BH325" i="1"/>
  <c r="BP325" i="1"/>
  <c r="BX325" i="1"/>
  <c r="CF325" i="1"/>
  <c r="CN325" i="1"/>
  <c r="CV325" i="1"/>
  <c r="DD325" i="1"/>
  <c r="DL325" i="1"/>
  <c r="V327" i="1"/>
  <c r="DN327" i="1" s="1"/>
  <c r="AH327" i="1"/>
  <c r="AR327" i="1"/>
  <c r="AZ327" i="1"/>
  <c r="BH327" i="1"/>
  <c r="BP327" i="1"/>
  <c r="BX327" i="1"/>
  <c r="CF327" i="1"/>
  <c r="CN327" i="1"/>
  <c r="CV327" i="1"/>
  <c r="DD327" i="1"/>
  <c r="DL327" i="1"/>
  <c r="V329" i="1"/>
  <c r="DN329" i="1" s="1"/>
  <c r="AH329" i="1"/>
  <c r="AR329" i="1"/>
  <c r="AZ329" i="1"/>
  <c r="BH329" i="1"/>
  <c r="BP329" i="1"/>
  <c r="BX329" i="1"/>
  <c r="CF329" i="1"/>
  <c r="CN329" i="1"/>
  <c r="CV329" i="1"/>
  <c r="DD329" i="1"/>
  <c r="DL329" i="1"/>
  <c r="V331" i="1"/>
  <c r="DN331" i="1" s="1"/>
  <c r="AH331" i="1"/>
  <c r="AR331" i="1"/>
  <c r="AZ331" i="1"/>
  <c r="BH331" i="1"/>
  <c r="BN331" i="1"/>
  <c r="BV331" i="1"/>
  <c r="CD331" i="1"/>
  <c r="CL331" i="1"/>
  <c r="CT331" i="1"/>
  <c r="DB331" i="1"/>
  <c r="DJ331" i="1"/>
  <c r="X332" i="1"/>
  <c r="DN332" i="1" s="1"/>
  <c r="AL332" i="1"/>
  <c r="AT332" i="1"/>
  <c r="BB332" i="1"/>
  <c r="BJ332" i="1"/>
  <c r="BR332" i="1"/>
  <c r="BZ332" i="1"/>
  <c r="CH332" i="1"/>
  <c r="CP332" i="1"/>
  <c r="CX332" i="1"/>
  <c r="X334" i="1"/>
  <c r="DN334" i="1" s="1"/>
  <c r="AL334" i="1"/>
  <c r="AT334" i="1"/>
  <c r="BB334" i="1"/>
  <c r="BJ334" i="1"/>
  <c r="BR334" i="1"/>
  <c r="BZ334" i="1"/>
  <c r="CH334" i="1"/>
  <c r="CP334" i="1"/>
  <c r="CX334" i="1"/>
  <c r="T335" i="1"/>
  <c r="DN335" i="1" s="1"/>
  <c r="AD335" i="1"/>
  <c r="AP335" i="1"/>
  <c r="AX335" i="1"/>
  <c r="BF335" i="1"/>
  <c r="BT335" i="1"/>
  <c r="CB335" i="1"/>
  <c r="CJ335" i="1"/>
  <c r="CR335" i="1"/>
  <c r="CZ335" i="1"/>
  <c r="DH335" i="1"/>
  <c r="V336" i="1"/>
  <c r="AH336" i="1"/>
  <c r="AR336" i="1"/>
  <c r="AZ336" i="1"/>
  <c r="AZ321" i="1" s="1"/>
  <c r="BH336" i="1"/>
  <c r="BP336" i="1"/>
  <c r="BX336" i="1"/>
  <c r="CF336" i="1"/>
  <c r="CN336" i="1"/>
  <c r="CV336" i="1"/>
  <c r="DD336" i="1"/>
  <c r="DL336" i="1"/>
  <c r="DL321" i="1" s="1"/>
  <c r="T338" i="1"/>
  <c r="AD338" i="1"/>
  <c r="AP338" i="1"/>
  <c r="AX338" i="1"/>
  <c r="BF338" i="1"/>
  <c r="BN338" i="1"/>
  <c r="BV338" i="1"/>
  <c r="CD338" i="1"/>
  <c r="CL338" i="1"/>
  <c r="CT338" i="1"/>
  <c r="DB338" i="1"/>
  <c r="DJ338" i="1"/>
  <c r="X339" i="1"/>
  <c r="AL339" i="1"/>
  <c r="DN339" i="1" s="1"/>
  <c r="AT339" i="1"/>
  <c r="BB339" i="1"/>
  <c r="BJ339" i="1"/>
  <c r="BR339" i="1"/>
  <c r="BZ339" i="1"/>
  <c r="CH339" i="1"/>
  <c r="CP339" i="1"/>
  <c r="CX339" i="1"/>
  <c r="T340" i="1"/>
  <c r="DN340" i="1" s="1"/>
  <c r="Z340" i="1"/>
  <c r="Z337" i="1" s="1"/>
  <c r="AN340" i="1"/>
  <c r="AV340" i="1"/>
  <c r="BD340" i="1"/>
  <c r="BL340" i="1"/>
  <c r="BT340" i="1"/>
  <c r="CB340" i="1"/>
  <c r="CJ340" i="1"/>
  <c r="CR340" i="1"/>
  <c r="CZ340" i="1"/>
  <c r="DH340" i="1"/>
  <c r="V341" i="1"/>
  <c r="DN341" i="1" s="1"/>
  <c r="AH341" i="1"/>
  <c r="AR341" i="1"/>
  <c r="AZ341" i="1"/>
  <c r="BH341" i="1"/>
  <c r="BP341" i="1"/>
  <c r="BX341" i="1"/>
  <c r="CF341" i="1"/>
  <c r="CN341" i="1"/>
  <c r="CV341" i="1"/>
  <c r="DD341" i="1"/>
  <c r="DL341" i="1"/>
  <c r="R342" i="1"/>
  <c r="Z342" i="1"/>
  <c r="AN342" i="1"/>
  <c r="AV342" i="1"/>
  <c r="BD342" i="1"/>
  <c r="BL342" i="1"/>
  <c r="BT342" i="1"/>
  <c r="CB342" i="1"/>
  <c r="CJ342" i="1"/>
  <c r="CR342" i="1"/>
  <c r="CZ342" i="1"/>
  <c r="DH342" i="1"/>
  <c r="V343" i="1"/>
  <c r="DN343" i="1" s="1"/>
  <c r="AH343" i="1"/>
  <c r="AR343" i="1"/>
  <c r="AZ343" i="1"/>
  <c r="BH343" i="1"/>
  <c r="BP343" i="1"/>
  <c r="BX343" i="1"/>
  <c r="CF343" i="1"/>
  <c r="CN343" i="1"/>
  <c r="CV343" i="1"/>
  <c r="DD343" i="1"/>
  <c r="DL343" i="1"/>
  <c r="R344" i="1"/>
  <c r="Z344" i="1"/>
  <c r="AN344" i="1"/>
  <c r="AV344" i="1"/>
  <c r="BD344" i="1"/>
  <c r="BL344" i="1"/>
  <c r="BT344" i="1"/>
  <c r="CB344" i="1"/>
  <c r="CJ344" i="1"/>
  <c r="CR344" i="1"/>
  <c r="CZ344" i="1"/>
  <c r="DH344" i="1"/>
  <c r="V345" i="1"/>
  <c r="DN345" i="1" s="1"/>
  <c r="AH345" i="1"/>
  <c r="AR345" i="1"/>
  <c r="AZ345" i="1"/>
  <c r="BH345" i="1"/>
  <c r="BP345" i="1"/>
  <c r="BX345" i="1"/>
  <c r="CF345" i="1"/>
  <c r="CP345" i="1"/>
  <c r="CZ345" i="1"/>
  <c r="T346" i="1"/>
  <c r="AH346" i="1"/>
  <c r="AT346" i="1"/>
  <c r="BF346" i="1"/>
  <c r="BP346" i="1"/>
  <c r="BZ346" i="1"/>
  <c r="CL346" i="1"/>
  <c r="CV346" i="1"/>
  <c r="DF346" i="1"/>
  <c r="DL347" i="1"/>
  <c r="DD347" i="1"/>
  <c r="CV347" i="1"/>
  <c r="CN347" i="1"/>
  <c r="CF347" i="1"/>
  <c r="BX347" i="1"/>
  <c r="BP347" i="1"/>
  <c r="BH347" i="1"/>
  <c r="AZ347" i="1"/>
  <c r="AR347" i="1"/>
  <c r="AH347" i="1"/>
  <c r="V347" i="1"/>
  <c r="Z347" i="1"/>
  <c r="DN347" i="1" s="1"/>
  <c r="AP347" i="1"/>
  <c r="BB347" i="1"/>
  <c r="BL347" i="1"/>
  <c r="BV347" i="1"/>
  <c r="CH347" i="1"/>
  <c r="CR347" i="1"/>
  <c r="DB347" i="1"/>
  <c r="V348" i="1"/>
  <c r="AL348" i="1"/>
  <c r="AX348" i="1"/>
  <c r="BH348" i="1"/>
  <c r="BR348" i="1"/>
  <c r="CD348" i="1"/>
  <c r="CN348" i="1"/>
  <c r="CX348" i="1"/>
  <c r="DJ348" i="1"/>
  <c r="R349" i="1"/>
  <c r="AD349" i="1"/>
  <c r="AT349" i="1"/>
  <c r="BD349" i="1"/>
  <c r="BN349" i="1"/>
  <c r="BZ349" i="1"/>
  <c r="CJ349" i="1"/>
  <c r="CT349" i="1"/>
  <c r="DF349" i="1"/>
  <c r="DF337" i="1" s="1"/>
  <c r="X350" i="1"/>
  <c r="AP350" i="1"/>
  <c r="AZ350" i="1"/>
  <c r="BJ350" i="1"/>
  <c r="BV350" i="1"/>
  <c r="CF350" i="1"/>
  <c r="CP350" i="1"/>
  <c r="DB350" i="1"/>
  <c r="T351" i="1"/>
  <c r="DN351" i="1" s="1"/>
  <c r="AL351" i="1"/>
  <c r="AV351" i="1"/>
  <c r="BF351" i="1"/>
  <c r="BR351" i="1"/>
  <c r="CB351" i="1"/>
  <c r="CL351" i="1"/>
  <c r="CX351" i="1"/>
  <c r="DH351" i="1"/>
  <c r="DH352" i="1"/>
  <c r="CZ352" i="1"/>
  <c r="CR352" i="1"/>
  <c r="CJ352" i="1"/>
  <c r="CB352" i="1"/>
  <c r="BT352" i="1"/>
  <c r="BL352" i="1"/>
  <c r="BD352" i="1"/>
  <c r="AV352" i="1"/>
  <c r="AN352" i="1"/>
  <c r="Z352" i="1"/>
  <c r="R352" i="1"/>
  <c r="AD352" i="1"/>
  <c r="AR352" i="1"/>
  <c r="BB352" i="1"/>
  <c r="BN352" i="1"/>
  <c r="BX352" i="1"/>
  <c r="CH352" i="1"/>
  <c r="CT352" i="1"/>
  <c r="DD352" i="1"/>
  <c r="X353" i="1"/>
  <c r="AN353" i="1"/>
  <c r="AX353" i="1"/>
  <c r="BJ353" i="1"/>
  <c r="BT353" i="1"/>
  <c r="CD353" i="1"/>
  <c r="CP353" i="1"/>
  <c r="CZ353" i="1"/>
  <c r="T354" i="1"/>
  <c r="AH354" i="1"/>
  <c r="AT354" i="1"/>
  <c r="BF354" i="1"/>
  <c r="BP354" i="1"/>
  <c r="BZ354" i="1"/>
  <c r="CN354" i="1"/>
  <c r="DD354" i="1"/>
  <c r="DJ355" i="1"/>
  <c r="DB355" i="1"/>
  <c r="CT355" i="1"/>
  <c r="CL355" i="1"/>
  <c r="CD355" i="1"/>
  <c r="BV355" i="1"/>
  <c r="BN355" i="1"/>
  <c r="BF355" i="1"/>
  <c r="AX355" i="1"/>
  <c r="AP355" i="1"/>
  <c r="AD355" i="1"/>
  <c r="T355" i="1"/>
  <c r="DN355" i="1" s="1"/>
  <c r="DL355" i="1"/>
  <c r="DD355" i="1"/>
  <c r="CV355" i="1"/>
  <c r="CN355" i="1"/>
  <c r="CF355" i="1"/>
  <c r="BX355" i="1"/>
  <c r="BP355" i="1"/>
  <c r="BH355" i="1"/>
  <c r="AZ355" i="1"/>
  <c r="AR355" i="1"/>
  <c r="AH355" i="1"/>
  <c r="V355" i="1"/>
  <c r="AL355" i="1"/>
  <c r="BB355" i="1"/>
  <c r="BR355" i="1"/>
  <c r="CH355" i="1"/>
  <c r="CX355" i="1"/>
  <c r="X323" i="1"/>
  <c r="X321" i="1" s="1"/>
  <c r="AL323" i="1"/>
  <c r="AT323" i="1"/>
  <c r="BB323" i="1"/>
  <c r="BJ323" i="1"/>
  <c r="BR323" i="1"/>
  <c r="BZ323" i="1"/>
  <c r="CH323" i="1"/>
  <c r="CP323" i="1"/>
  <c r="CX323" i="1"/>
  <c r="X325" i="1"/>
  <c r="AL325" i="1"/>
  <c r="AT325" i="1"/>
  <c r="BB325" i="1"/>
  <c r="BJ325" i="1"/>
  <c r="BR325" i="1"/>
  <c r="BZ325" i="1"/>
  <c r="CH325" i="1"/>
  <c r="CP325" i="1"/>
  <c r="CX325" i="1"/>
  <c r="X327" i="1"/>
  <c r="AL327" i="1"/>
  <c r="AT327" i="1"/>
  <c r="BB327" i="1"/>
  <c r="BJ327" i="1"/>
  <c r="BR327" i="1"/>
  <c r="BZ327" i="1"/>
  <c r="CH327" i="1"/>
  <c r="CP327" i="1"/>
  <c r="CX327" i="1"/>
  <c r="X329" i="1"/>
  <c r="AL329" i="1"/>
  <c r="AT329" i="1"/>
  <c r="BB329" i="1"/>
  <c r="BJ329" i="1"/>
  <c r="BR329" i="1"/>
  <c r="BZ329" i="1"/>
  <c r="CH329" i="1"/>
  <c r="CP329" i="1"/>
  <c r="CX329" i="1"/>
  <c r="X331" i="1"/>
  <c r="AL331" i="1"/>
  <c r="AT331" i="1"/>
  <c r="BB331" i="1"/>
  <c r="BJ331" i="1"/>
  <c r="BP331" i="1"/>
  <c r="BX331" i="1"/>
  <c r="CF331" i="1"/>
  <c r="CF321" i="1" s="1"/>
  <c r="CN331" i="1"/>
  <c r="CV331" i="1"/>
  <c r="DD331" i="1"/>
  <c r="V335" i="1"/>
  <c r="AH335" i="1"/>
  <c r="AR335" i="1"/>
  <c r="AZ335" i="1"/>
  <c r="BH335" i="1"/>
  <c r="BN335" i="1"/>
  <c r="BV335" i="1"/>
  <c r="CD335" i="1"/>
  <c r="CL335" i="1"/>
  <c r="CT335" i="1"/>
  <c r="DB335" i="1"/>
  <c r="DJ335" i="1"/>
  <c r="X336" i="1"/>
  <c r="DN336" i="1" s="1"/>
  <c r="AL336" i="1"/>
  <c r="AT336" i="1"/>
  <c r="BB336" i="1"/>
  <c r="BJ336" i="1"/>
  <c r="BR336" i="1"/>
  <c r="BZ336" i="1"/>
  <c r="CH336" i="1"/>
  <c r="CP336" i="1"/>
  <c r="CX336" i="1"/>
  <c r="V338" i="1"/>
  <c r="AH338" i="1"/>
  <c r="AR338" i="1"/>
  <c r="AZ338" i="1"/>
  <c r="BH338" i="1"/>
  <c r="BP338" i="1"/>
  <c r="BX338" i="1"/>
  <c r="CF338" i="1"/>
  <c r="CN338" i="1"/>
  <c r="CV338" i="1"/>
  <c r="DD338" i="1"/>
  <c r="DL338" i="1"/>
  <c r="AD340" i="1"/>
  <c r="AP340" i="1"/>
  <c r="AX340" i="1"/>
  <c r="BF340" i="1"/>
  <c r="BN340" i="1"/>
  <c r="BV340" i="1"/>
  <c r="CD340" i="1"/>
  <c r="CL340" i="1"/>
  <c r="CT340" i="1"/>
  <c r="DB340" i="1"/>
  <c r="DJ340" i="1"/>
  <c r="X341" i="1"/>
  <c r="AL341" i="1"/>
  <c r="AT341" i="1"/>
  <c r="BB341" i="1"/>
  <c r="BJ341" i="1"/>
  <c r="BR341" i="1"/>
  <c r="BZ341" i="1"/>
  <c r="CH341" i="1"/>
  <c r="CP341" i="1"/>
  <c r="CX341" i="1"/>
  <c r="T342" i="1"/>
  <c r="AD342" i="1"/>
  <c r="AP342" i="1"/>
  <c r="AX342" i="1"/>
  <c r="BF342" i="1"/>
  <c r="BN342" i="1"/>
  <c r="BV342" i="1"/>
  <c r="CD342" i="1"/>
  <c r="CL342" i="1"/>
  <c r="CT342" i="1"/>
  <c r="DB342" i="1"/>
  <c r="DJ342" i="1"/>
  <c r="X343" i="1"/>
  <c r="AL343" i="1"/>
  <c r="AT343" i="1"/>
  <c r="BB343" i="1"/>
  <c r="BJ343" i="1"/>
  <c r="BR343" i="1"/>
  <c r="BZ343" i="1"/>
  <c r="CH343" i="1"/>
  <c r="CP343" i="1"/>
  <c r="CX343" i="1"/>
  <c r="T344" i="1"/>
  <c r="AD344" i="1"/>
  <c r="AP344" i="1"/>
  <c r="AX344" i="1"/>
  <c r="BF344" i="1"/>
  <c r="BN344" i="1"/>
  <c r="BV344" i="1"/>
  <c r="CD344" i="1"/>
  <c r="CL344" i="1"/>
  <c r="CT344" i="1"/>
  <c r="DB344" i="1"/>
  <c r="DJ344" i="1"/>
  <c r="DL345" i="1"/>
  <c r="DD345" i="1"/>
  <c r="CV345" i="1"/>
  <c r="CN345" i="1"/>
  <c r="X345" i="1"/>
  <c r="AL345" i="1"/>
  <c r="AT345" i="1"/>
  <c r="BB345" i="1"/>
  <c r="BJ345" i="1"/>
  <c r="BR345" i="1"/>
  <c r="BZ345" i="1"/>
  <c r="CH345" i="1"/>
  <c r="CR345" i="1"/>
  <c r="DB345" i="1"/>
  <c r="V346" i="1"/>
  <c r="AL346" i="1"/>
  <c r="AX346" i="1"/>
  <c r="BH346" i="1"/>
  <c r="BR346" i="1"/>
  <c r="CD346" i="1"/>
  <c r="CN346" i="1"/>
  <c r="CX346" i="1"/>
  <c r="DJ346" i="1"/>
  <c r="X348" i="1"/>
  <c r="AP348" i="1"/>
  <c r="AZ348" i="1"/>
  <c r="BJ348" i="1"/>
  <c r="BV348" i="1"/>
  <c r="CF348" i="1"/>
  <c r="CP348" i="1"/>
  <c r="DB348" i="1"/>
  <c r="T349" i="1"/>
  <c r="AL349" i="1"/>
  <c r="AV349" i="1"/>
  <c r="BF349" i="1"/>
  <c r="BR349" i="1"/>
  <c r="CB349" i="1"/>
  <c r="CL349" i="1"/>
  <c r="CX349" i="1"/>
  <c r="DH349" i="1"/>
  <c r="DH350" i="1"/>
  <c r="CZ350" i="1"/>
  <c r="CR350" i="1"/>
  <c r="CJ350" i="1"/>
  <c r="CB350" i="1"/>
  <c r="BT350" i="1"/>
  <c r="BL350" i="1"/>
  <c r="BD350" i="1"/>
  <c r="AV350" i="1"/>
  <c r="AN350" i="1"/>
  <c r="Z350" i="1"/>
  <c r="R350" i="1"/>
  <c r="AD350" i="1"/>
  <c r="AR350" i="1"/>
  <c r="BB350" i="1"/>
  <c r="BN350" i="1"/>
  <c r="BX350" i="1"/>
  <c r="CH350" i="1"/>
  <c r="CT350" i="1"/>
  <c r="DD350" i="1"/>
  <c r="X351" i="1"/>
  <c r="AN351" i="1"/>
  <c r="AX351" i="1"/>
  <c r="BJ351" i="1"/>
  <c r="BT351" i="1"/>
  <c r="CD351" i="1"/>
  <c r="CP351" i="1"/>
  <c r="CZ351" i="1"/>
  <c r="DL353" i="1"/>
  <c r="DD353" i="1"/>
  <c r="CV353" i="1"/>
  <c r="CN353" i="1"/>
  <c r="CF353" i="1"/>
  <c r="BX353" i="1"/>
  <c r="BP353" i="1"/>
  <c r="BH353" i="1"/>
  <c r="AZ353" i="1"/>
  <c r="AR353" i="1"/>
  <c r="AH353" i="1"/>
  <c r="V353" i="1"/>
  <c r="DN353" i="1" s="1"/>
  <c r="Z353" i="1"/>
  <c r="AP353" i="1"/>
  <c r="BB353" i="1"/>
  <c r="BL353" i="1"/>
  <c r="BV353" i="1"/>
  <c r="CH353" i="1"/>
  <c r="CR353" i="1"/>
  <c r="DB353" i="1"/>
  <c r="V354" i="1"/>
  <c r="AL354" i="1"/>
  <c r="AX354" i="1"/>
  <c r="BH354" i="1"/>
  <c r="BR354" i="1"/>
  <c r="CD354" i="1"/>
  <c r="CT354" i="1"/>
  <c r="DJ354" i="1"/>
  <c r="X335" i="1"/>
  <c r="AL335" i="1"/>
  <c r="AT335" i="1"/>
  <c r="BB335" i="1"/>
  <c r="BJ335" i="1"/>
  <c r="BP335" i="1"/>
  <c r="BX335" i="1"/>
  <c r="CF335" i="1"/>
  <c r="CN335" i="1"/>
  <c r="CV335" i="1"/>
  <c r="DD335" i="1"/>
  <c r="X338" i="1"/>
  <c r="AL338" i="1"/>
  <c r="AT338" i="1"/>
  <c r="BB338" i="1"/>
  <c r="BJ338" i="1"/>
  <c r="BR338" i="1"/>
  <c r="BZ338" i="1"/>
  <c r="CH338" i="1"/>
  <c r="CP338" i="1"/>
  <c r="CX338" i="1"/>
  <c r="V340" i="1"/>
  <c r="AH340" i="1"/>
  <c r="AR340" i="1"/>
  <c r="AZ340" i="1"/>
  <c r="BH340" i="1"/>
  <c r="BP340" i="1"/>
  <c r="BX340" i="1"/>
  <c r="CF340" i="1"/>
  <c r="CN340" i="1"/>
  <c r="CV340" i="1"/>
  <c r="DD340" i="1"/>
  <c r="V342" i="1"/>
  <c r="AH342" i="1"/>
  <c r="AR342" i="1"/>
  <c r="AZ342" i="1"/>
  <c r="BH342" i="1"/>
  <c r="BP342" i="1"/>
  <c r="BX342" i="1"/>
  <c r="CF342" i="1"/>
  <c r="CN342" i="1"/>
  <c r="CV342" i="1"/>
  <c r="DD342" i="1"/>
  <c r="DL342" i="1"/>
  <c r="V344" i="1"/>
  <c r="AH344" i="1"/>
  <c r="AR344" i="1"/>
  <c r="AZ344" i="1"/>
  <c r="BH344" i="1"/>
  <c r="BP344" i="1"/>
  <c r="BX344" i="1"/>
  <c r="CF344" i="1"/>
  <c r="CN344" i="1"/>
  <c r="CV344" i="1"/>
  <c r="DD344" i="1"/>
  <c r="DL344" i="1"/>
  <c r="X346" i="1"/>
  <c r="AP346" i="1"/>
  <c r="AZ346" i="1"/>
  <c r="BJ346" i="1"/>
  <c r="BV346" i="1"/>
  <c r="CF346" i="1"/>
  <c r="CP346" i="1"/>
  <c r="DB346" i="1"/>
  <c r="DH348" i="1"/>
  <c r="CZ348" i="1"/>
  <c r="CR348" i="1"/>
  <c r="CJ348" i="1"/>
  <c r="CB348" i="1"/>
  <c r="BT348" i="1"/>
  <c r="BL348" i="1"/>
  <c r="BD348" i="1"/>
  <c r="AV348" i="1"/>
  <c r="AN348" i="1"/>
  <c r="Z348" i="1"/>
  <c r="R348" i="1"/>
  <c r="AD348" i="1"/>
  <c r="AR348" i="1"/>
  <c r="BB348" i="1"/>
  <c r="BN348" i="1"/>
  <c r="BX348" i="1"/>
  <c r="CH348" i="1"/>
  <c r="CT348" i="1"/>
  <c r="DD348" i="1"/>
  <c r="X349" i="1"/>
  <c r="AN349" i="1"/>
  <c r="AX349" i="1"/>
  <c r="BJ349" i="1"/>
  <c r="BT349" i="1"/>
  <c r="CD349" i="1"/>
  <c r="CP349" i="1"/>
  <c r="CZ349" i="1"/>
  <c r="DL351" i="1"/>
  <c r="DD351" i="1"/>
  <c r="CV351" i="1"/>
  <c r="CN351" i="1"/>
  <c r="CF351" i="1"/>
  <c r="BX351" i="1"/>
  <c r="BP351" i="1"/>
  <c r="BH351" i="1"/>
  <c r="AZ351" i="1"/>
  <c r="AR351" i="1"/>
  <c r="AH351" i="1"/>
  <c r="V351" i="1"/>
  <c r="Z351" i="1"/>
  <c r="AP351" i="1"/>
  <c r="BB351" i="1"/>
  <c r="BL351" i="1"/>
  <c r="BV351" i="1"/>
  <c r="CH351" i="1"/>
  <c r="CR351" i="1"/>
  <c r="DB351" i="1"/>
  <c r="X354" i="1"/>
  <c r="AP354" i="1"/>
  <c r="AZ354" i="1"/>
  <c r="BJ354" i="1"/>
  <c r="BV354" i="1"/>
  <c r="CF354" i="1"/>
  <c r="CV354" i="1"/>
  <c r="X342" i="1"/>
  <c r="AL342" i="1"/>
  <c r="AT342" i="1"/>
  <c r="BB342" i="1"/>
  <c r="BJ342" i="1"/>
  <c r="BR342" i="1"/>
  <c r="BZ342" i="1"/>
  <c r="CH342" i="1"/>
  <c r="CP342" i="1"/>
  <c r="CX342" i="1"/>
  <c r="X344" i="1"/>
  <c r="AL344" i="1"/>
  <c r="AT344" i="1"/>
  <c r="BB344" i="1"/>
  <c r="BJ344" i="1"/>
  <c r="BR344" i="1"/>
  <c r="BZ344" i="1"/>
  <c r="CH344" i="1"/>
  <c r="CP344" i="1"/>
  <c r="CX344" i="1"/>
  <c r="DH346" i="1"/>
  <c r="CZ346" i="1"/>
  <c r="CR346" i="1"/>
  <c r="CJ346" i="1"/>
  <c r="CB346" i="1"/>
  <c r="BT346" i="1"/>
  <c r="BL346" i="1"/>
  <c r="BD346" i="1"/>
  <c r="AV346" i="1"/>
  <c r="AN346" i="1"/>
  <c r="Z346" i="1"/>
  <c r="R346" i="1"/>
  <c r="R337" i="1" s="1"/>
  <c r="AD346" i="1"/>
  <c r="AR346" i="1"/>
  <c r="BB346" i="1"/>
  <c r="BN346" i="1"/>
  <c r="BX346" i="1"/>
  <c r="CH346" i="1"/>
  <c r="CT346" i="1"/>
  <c r="DD346" i="1"/>
  <c r="DL349" i="1"/>
  <c r="DD349" i="1"/>
  <c r="CV349" i="1"/>
  <c r="CN349" i="1"/>
  <c r="CF349" i="1"/>
  <c r="BX349" i="1"/>
  <c r="BP349" i="1"/>
  <c r="BH349" i="1"/>
  <c r="AZ349" i="1"/>
  <c r="AR349" i="1"/>
  <c r="AH349" i="1"/>
  <c r="V349" i="1"/>
  <c r="Z349" i="1"/>
  <c r="AP349" i="1"/>
  <c r="BB349" i="1"/>
  <c r="BL349" i="1"/>
  <c r="BV349" i="1"/>
  <c r="CH349" i="1"/>
  <c r="CR349" i="1"/>
  <c r="DB349" i="1"/>
  <c r="CJ351" i="1"/>
  <c r="CT351" i="1"/>
  <c r="DF351" i="1"/>
  <c r="DF354" i="1"/>
  <c r="CX354" i="1"/>
  <c r="CP354" i="1"/>
  <c r="CH354" i="1"/>
  <c r="DH354" i="1"/>
  <c r="CZ354" i="1"/>
  <c r="CR354" i="1"/>
  <c r="CJ354" i="1"/>
  <c r="CB354" i="1"/>
  <c r="BT354" i="1"/>
  <c r="BL354" i="1"/>
  <c r="BD354" i="1"/>
  <c r="AV354" i="1"/>
  <c r="AN354" i="1"/>
  <c r="Z354" i="1"/>
  <c r="R354" i="1"/>
  <c r="AD354" i="1"/>
  <c r="AR354" i="1"/>
  <c r="BB354" i="1"/>
  <c r="BN354" i="1"/>
  <c r="BX354" i="1"/>
  <c r="CL354" i="1"/>
  <c r="DB354" i="1"/>
  <c r="R356" i="1"/>
  <c r="Z356" i="1"/>
  <c r="AN356" i="1"/>
  <c r="AV356" i="1"/>
  <c r="BD356" i="1"/>
  <c r="BL356" i="1"/>
  <c r="BT356" i="1"/>
  <c r="CB356" i="1"/>
  <c r="CJ356" i="1"/>
  <c r="CR356" i="1"/>
  <c r="CZ356" i="1"/>
  <c r="DH356" i="1"/>
  <c r="X358" i="1"/>
  <c r="DN358" i="1" s="1"/>
  <c r="AL358" i="1"/>
  <c r="AT358" i="1"/>
  <c r="BB358" i="1"/>
  <c r="BJ358" i="1"/>
  <c r="BR358" i="1"/>
  <c r="BZ358" i="1"/>
  <c r="CH358" i="1"/>
  <c r="CP358" i="1"/>
  <c r="CX358" i="1"/>
  <c r="T359" i="1"/>
  <c r="AD359" i="1"/>
  <c r="AP359" i="1"/>
  <c r="AP357" i="1" s="1"/>
  <c r="AX359" i="1"/>
  <c r="BF359" i="1"/>
  <c r="BF357" i="1" s="1"/>
  <c r="BN359" i="1"/>
  <c r="BN357" i="1" s="1"/>
  <c r="BV359" i="1"/>
  <c r="BV357" i="1" s="1"/>
  <c r="CD359" i="1"/>
  <c r="CD357" i="1" s="1"/>
  <c r="CL359" i="1"/>
  <c r="CL357" i="1" s="1"/>
  <c r="CT359" i="1"/>
  <c r="CT357" i="1" s="1"/>
  <c r="DB359" i="1"/>
  <c r="DB357" i="1" s="1"/>
  <c r="DJ359" i="1"/>
  <c r="X360" i="1"/>
  <c r="AL360" i="1"/>
  <c r="AT360" i="1"/>
  <c r="BB360" i="1"/>
  <c r="BJ360" i="1"/>
  <c r="BR360" i="1"/>
  <c r="BZ360" i="1"/>
  <c r="CH360" i="1"/>
  <c r="CP360" i="1"/>
  <c r="CX360" i="1"/>
  <c r="T361" i="1"/>
  <c r="AD361" i="1"/>
  <c r="AP361" i="1"/>
  <c r="AX361" i="1"/>
  <c r="AX357" i="1" s="1"/>
  <c r="BF361" i="1"/>
  <c r="BN361" i="1"/>
  <c r="BV361" i="1"/>
  <c r="CD361" i="1"/>
  <c r="CL361" i="1"/>
  <c r="CT361" i="1"/>
  <c r="DB361" i="1"/>
  <c r="DJ361" i="1"/>
  <c r="DJ357" i="1" s="1"/>
  <c r="X362" i="1"/>
  <c r="AL362" i="1"/>
  <c r="AT362" i="1"/>
  <c r="BB362" i="1"/>
  <c r="BJ362" i="1"/>
  <c r="BR362" i="1"/>
  <c r="BZ362" i="1"/>
  <c r="CH362" i="1"/>
  <c r="CP362" i="1"/>
  <c r="CX362" i="1"/>
  <c r="T363" i="1"/>
  <c r="AD363" i="1"/>
  <c r="AP363" i="1"/>
  <c r="AX363" i="1"/>
  <c r="BF363" i="1"/>
  <c r="BN363" i="1"/>
  <c r="BV363" i="1"/>
  <c r="CD363" i="1"/>
  <c r="CL363" i="1"/>
  <c r="CT363" i="1"/>
  <c r="DB363" i="1"/>
  <c r="DJ363" i="1"/>
  <c r="X364" i="1"/>
  <c r="AL364" i="1"/>
  <c r="AT364" i="1"/>
  <c r="BB364" i="1"/>
  <c r="BJ364" i="1"/>
  <c r="BR364" i="1"/>
  <c r="BZ364" i="1"/>
  <c r="CH364" i="1"/>
  <c r="CP364" i="1"/>
  <c r="CX364" i="1"/>
  <c r="T365" i="1"/>
  <c r="AD365" i="1"/>
  <c r="AP365" i="1"/>
  <c r="AX365" i="1"/>
  <c r="BF365" i="1"/>
  <c r="BN365" i="1"/>
  <c r="BV365" i="1"/>
  <c r="CD365" i="1"/>
  <c r="CL365" i="1"/>
  <c r="CT365" i="1"/>
  <c r="X367" i="1"/>
  <c r="AN367" i="1"/>
  <c r="AZ367" i="1"/>
  <c r="AZ357" i="1" s="1"/>
  <c r="BJ367" i="1"/>
  <c r="BT367" i="1"/>
  <c r="CF367" i="1"/>
  <c r="CF357" i="1" s="1"/>
  <c r="CP367" i="1"/>
  <c r="CZ367" i="1"/>
  <c r="V369" i="1"/>
  <c r="AL369" i="1"/>
  <c r="AV369" i="1"/>
  <c r="BH369" i="1"/>
  <c r="BR369" i="1"/>
  <c r="CB369" i="1"/>
  <c r="CN369" i="1"/>
  <c r="CX369" i="1"/>
  <c r="R371" i="1"/>
  <c r="AH371" i="1"/>
  <c r="AT371" i="1"/>
  <c r="BD371" i="1"/>
  <c r="BP371" i="1"/>
  <c r="BZ371" i="1"/>
  <c r="CJ371" i="1"/>
  <c r="CV371" i="1"/>
  <c r="DJ373" i="1"/>
  <c r="DB373" i="1"/>
  <c r="CT373" i="1"/>
  <c r="CL373" i="1"/>
  <c r="CD373" i="1"/>
  <c r="BV373" i="1"/>
  <c r="BN373" i="1"/>
  <c r="BF373" i="1"/>
  <c r="AX373" i="1"/>
  <c r="AP373" i="1"/>
  <c r="AD373" i="1"/>
  <c r="T373" i="1"/>
  <c r="Z373" i="1"/>
  <c r="DN373" i="1" s="1"/>
  <c r="AR373" i="1"/>
  <c r="BB373" i="1"/>
  <c r="BL373" i="1"/>
  <c r="BX373" i="1"/>
  <c r="CH373" i="1"/>
  <c r="CR373" i="1"/>
  <c r="DD373" i="1"/>
  <c r="X375" i="1"/>
  <c r="AP375" i="1"/>
  <c r="AZ375" i="1"/>
  <c r="BJ375" i="1"/>
  <c r="BV375" i="1"/>
  <c r="CF375" i="1"/>
  <c r="CP375" i="1"/>
  <c r="DB375" i="1"/>
  <c r="T376" i="1"/>
  <c r="AR376" i="1"/>
  <c r="V378" i="1"/>
  <c r="V377" i="1" s="1"/>
  <c r="AL378" i="1"/>
  <c r="AV378" i="1"/>
  <c r="BH378" i="1"/>
  <c r="BR378" i="1"/>
  <c r="CB378" i="1"/>
  <c r="CN378" i="1"/>
  <c r="CN377" i="1" s="1"/>
  <c r="CX378" i="1"/>
  <c r="X380" i="1"/>
  <c r="AT380" i="1"/>
  <c r="BJ380" i="1"/>
  <c r="BZ380" i="1"/>
  <c r="CP380" i="1"/>
  <c r="AL387" i="1"/>
  <c r="BR387" i="1"/>
  <c r="AX389" i="1"/>
  <c r="DJ390" i="1"/>
  <c r="DB390" i="1"/>
  <c r="CT390" i="1"/>
  <c r="CL390" i="1"/>
  <c r="CD390" i="1"/>
  <c r="BV390" i="1"/>
  <c r="BN390" i="1"/>
  <c r="BF390" i="1"/>
  <c r="AX390" i="1"/>
  <c r="AP390" i="1"/>
  <c r="AD390" i="1"/>
  <c r="T390" i="1"/>
  <c r="DH390" i="1"/>
  <c r="CX390" i="1"/>
  <c r="CN390" i="1"/>
  <c r="CB390" i="1"/>
  <c r="BR390" i="1"/>
  <c r="BH390" i="1"/>
  <c r="AV390" i="1"/>
  <c r="AL390" i="1"/>
  <c r="V390" i="1"/>
  <c r="DF390" i="1"/>
  <c r="CV390" i="1"/>
  <c r="CJ390" i="1"/>
  <c r="BZ390" i="1"/>
  <c r="BP390" i="1"/>
  <c r="BD390" i="1"/>
  <c r="AT390" i="1"/>
  <c r="AH390" i="1"/>
  <c r="R390" i="1"/>
  <c r="DL390" i="1"/>
  <c r="CZ390" i="1"/>
  <c r="CP390" i="1"/>
  <c r="CF390" i="1"/>
  <c r="BT390" i="1"/>
  <c r="BJ390" i="1"/>
  <c r="AZ390" i="1"/>
  <c r="AN390" i="1"/>
  <c r="X390" i="1"/>
  <c r="BL390" i="1"/>
  <c r="DD390" i="1"/>
  <c r="BB393" i="1"/>
  <c r="DJ367" i="1"/>
  <c r="DB367" i="1"/>
  <c r="CT367" i="1"/>
  <c r="CL367" i="1"/>
  <c r="CD367" i="1"/>
  <c r="BV367" i="1"/>
  <c r="BN367" i="1"/>
  <c r="BF367" i="1"/>
  <c r="AX367" i="1"/>
  <c r="AP367" i="1"/>
  <c r="AD367" i="1"/>
  <c r="T367" i="1"/>
  <c r="Z367" i="1"/>
  <c r="AR367" i="1"/>
  <c r="BB367" i="1"/>
  <c r="BL367" i="1"/>
  <c r="BX367" i="1"/>
  <c r="CH367" i="1"/>
  <c r="CR367" i="1"/>
  <c r="DD367" i="1"/>
  <c r="DH375" i="1"/>
  <c r="CZ375" i="1"/>
  <c r="CR375" i="1"/>
  <c r="CJ375" i="1"/>
  <c r="CB375" i="1"/>
  <c r="BT375" i="1"/>
  <c r="BL375" i="1"/>
  <c r="BD375" i="1"/>
  <c r="AV375" i="1"/>
  <c r="AN375" i="1"/>
  <c r="Z375" i="1"/>
  <c r="R375" i="1"/>
  <c r="AD375" i="1"/>
  <c r="AR375" i="1"/>
  <c r="BB375" i="1"/>
  <c r="BN375" i="1"/>
  <c r="BX375" i="1"/>
  <c r="CH375" i="1"/>
  <c r="CT375" i="1"/>
  <c r="DD375" i="1"/>
  <c r="DF386" i="1"/>
  <c r="DF389" i="1"/>
  <c r="CX389" i="1"/>
  <c r="CP389" i="1"/>
  <c r="CH389" i="1"/>
  <c r="BZ389" i="1"/>
  <c r="BR389" i="1"/>
  <c r="BJ389" i="1"/>
  <c r="BB389" i="1"/>
  <c r="AT389" i="1"/>
  <c r="AL389" i="1"/>
  <c r="DD389" i="1"/>
  <c r="CT389" i="1"/>
  <c r="CJ389" i="1"/>
  <c r="BX389" i="1"/>
  <c r="BN389" i="1"/>
  <c r="BD389" i="1"/>
  <c r="AR389" i="1"/>
  <c r="AD389" i="1"/>
  <c r="T389" i="1"/>
  <c r="DL389" i="1"/>
  <c r="DB389" i="1"/>
  <c r="CR389" i="1"/>
  <c r="CF389" i="1"/>
  <c r="BV389" i="1"/>
  <c r="BL389" i="1"/>
  <c r="AZ389" i="1"/>
  <c r="AP389" i="1"/>
  <c r="Z389" i="1"/>
  <c r="R389" i="1"/>
  <c r="DH389" i="1"/>
  <c r="CV389" i="1"/>
  <c r="CL389" i="1"/>
  <c r="CB389" i="1"/>
  <c r="BP389" i="1"/>
  <c r="BF389" i="1"/>
  <c r="AV389" i="1"/>
  <c r="AH389" i="1"/>
  <c r="V389" i="1"/>
  <c r="BH389" i="1"/>
  <c r="CZ389" i="1"/>
  <c r="DL393" i="1"/>
  <c r="DD393" i="1"/>
  <c r="CV393" i="1"/>
  <c r="CN393" i="1"/>
  <c r="CF393" i="1"/>
  <c r="BX393" i="1"/>
  <c r="BP393" i="1"/>
  <c r="BH393" i="1"/>
  <c r="AZ393" i="1"/>
  <c r="AR393" i="1"/>
  <c r="AH393" i="1"/>
  <c r="V393" i="1"/>
  <c r="DH393" i="1"/>
  <c r="CX393" i="1"/>
  <c r="CL393" i="1"/>
  <c r="CB393" i="1"/>
  <c r="BR393" i="1"/>
  <c r="BF393" i="1"/>
  <c r="AV393" i="1"/>
  <c r="AL393" i="1"/>
  <c r="T393" i="1"/>
  <c r="DF393" i="1"/>
  <c r="CT393" i="1"/>
  <c r="CJ393" i="1"/>
  <c r="BZ393" i="1"/>
  <c r="BN393" i="1"/>
  <c r="BD393" i="1"/>
  <c r="AT393" i="1"/>
  <c r="AD393" i="1"/>
  <c r="R393" i="1"/>
  <c r="DJ393" i="1"/>
  <c r="CZ393" i="1"/>
  <c r="CP393" i="1"/>
  <c r="CD393" i="1"/>
  <c r="BT393" i="1"/>
  <c r="BJ393" i="1"/>
  <c r="AX393" i="1"/>
  <c r="AN393" i="1"/>
  <c r="X393" i="1"/>
  <c r="BL393" i="1"/>
  <c r="DB393" i="1"/>
  <c r="X359" i="1"/>
  <c r="AL359" i="1"/>
  <c r="AT359" i="1"/>
  <c r="BB359" i="1"/>
  <c r="BJ359" i="1"/>
  <c r="BR359" i="1"/>
  <c r="BZ359" i="1"/>
  <c r="CH359" i="1"/>
  <c r="CP359" i="1"/>
  <c r="CX359" i="1"/>
  <c r="DF359" i="1"/>
  <c r="DF357" i="1" s="1"/>
  <c r="X361" i="1"/>
  <c r="AL361" i="1"/>
  <c r="AT361" i="1"/>
  <c r="BB361" i="1"/>
  <c r="BJ361" i="1"/>
  <c r="BR361" i="1"/>
  <c r="BZ361" i="1"/>
  <c r="CH361" i="1"/>
  <c r="CP361" i="1"/>
  <c r="CX361" i="1"/>
  <c r="DF361" i="1"/>
  <c r="X363" i="1"/>
  <c r="AL363" i="1"/>
  <c r="AT363" i="1"/>
  <c r="BB363" i="1"/>
  <c r="BJ363" i="1"/>
  <c r="BR363" i="1"/>
  <c r="BZ363" i="1"/>
  <c r="CH363" i="1"/>
  <c r="CP363" i="1"/>
  <c r="CX363" i="1"/>
  <c r="DF363" i="1"/>
  <c r="DJ365" i="1"/>
  <c r="DB365" i="1"/>
  <c r="X365" i="1"/>
  <c r="AL365" i="1"/>
  <c r="AT365" i="1"/>
  <c r="BB365" i="1"/>
  <c r="BJ365" i="1"/>
  <c r="BR365" i="1"/>
  <c r="BZ365" i="1"/>
  <c r="CH365" i="1"/>
  <c r="CP365" i="1"/>
  <c r="CX365" i="1"/>
  <c r="DH365" i="1"/>
  <c r="DH357" i="1" s="1"/>
  <c r="R367" i="1"/>
  <c r="AH367" i="1"/>
  <c r="AH357" i="1" s="1"/>
  <c r="AT367" i="1"/>
  <c r="BD367" i="1"/>
  <c r="BP367" i="1"/>
  <c r="BP357" i="1" s="1"/>
  <c r="BZ367" i="1"/>
  <c r="CJ367" i="1"/>
  <c r="CV367" i="1"/>
  <c r="CV357" i="1" s="1"/>
  <c r="DF367" i="1"/>
  <c r="DJ369" i="1"/>
  <c r="DB369" i="1"/>
  <c r="CT369" i="1"/>
  <c r="CL369" i="1"/>
  <c r="CD369" i="1"/>
  <c r="BV369" i="1"/>
  <c r="BN369" i="1"/>
  <c r="BF369" i="1"/>
  <c r="AX369" i="1"/>
  <c r="AP369" i="1"/>
  <c r="AD369" i="1"/>
  <c r="T369" i="1"/>
  <c r="Z369" i="1"/>
  <c r="AR369" i="1"/>
  <c r="BB369" i="1"/>
  <c r="BL369" i="1"/>
  <c r="BX369" i="1"/>
  <c r="CH369" i="1"/>
  <c r="CR369" i="1"/>
  <c r="DD369" i="1"/>
  <c r="T375" i="1"/>
  <c r="AH375" i="1"/>
  <c r="AT375" i="1"/>
  <c r="BF375" i="1"/>
  <c r="BP375" i="1"/>
  <c r="BZ375" i="1"/>
  <c r="CL375" i="1"/>
  <c r="CV375" i="1"/>
  <c r="DF375" i="1"/>
  <c r="CP376" i="1"/>
  <c r="BL376" i="1"/>
  <c r="AP376" i="1"/>
  <c r="V376" i="1"/>
  <c r="AH376" i="1"/>
  <c r="AZ376" i="1"/>
  <c r="DJ378" i="1"/>
  <c r="DB378" i="1"/>
  <c r="CT378" i="1"/>
  <c r="CL378" i="1"/>
  <c r="CD378" i="1"/>
  <c r="BV378" i="1"/>
  <c r="BN378" i="1"/>
  <c r="BF378" i="1"/>
  <c r="AX378" i="1"/>
  <c r="AP378" i="1"/>
  <c r="AD378" i="1"/>
  <c r="T378" i="1"/>
  <c r="Z378" i="1"/>
  <c r="AR378" i="1"/>
  <c r="BB378" i="1"/>
  <c r="BL378" i="1"/>
  <c r="BX378" i="1"/>
  <c r="CH378" i="1"/>
  <c r="CR378" i="1"/>
  <c r="DD378" i="1"/>
  <c r="DH380" i="1"/>
  <c r="DH377" i="1" s="1"/>
  <c r="CZ380" i="1"/>
  <c r="CR380" i="1"/>
  <c r="CJ380" i="1"/>
  <c r="CB380" i="1"/>
  <c r="BT380" i="1"/>
  <c r="BL380" i="1"/>
  <c r="BD380" i="1"/>
  <c r="AV380" i="1"/>
  <c r="AN380" i="1"/>
  <c r="Z380" i="1"/>
  <c r="R380" i="1"/>
  <c r="DJ380" i="1"/>
  <c r="DB380" i="1"/>
  <c r="CT380" i="1"/>
  <c r="CL380" i="1"/>
  <c r="CD380" i="1"/>
  <c r="BV380" i="1"/>
  <c r="BN380" i="1"/>
  <c r="BF380" i="1"/>
  <c r="AX380" i="1"/>
  <c r="AP380" i="1"/>
  <c r="AD380" i="1"/>
  <c r="T380" i="1"/>
  <c r="AL380" i="1"/>
  <c r="BB380" i="1"/>
  <c r="BR380" i="1"/>
  <c r="CH380" i="1"/>
  <c r="CX380" i="1"/>
  <c r="DJ387" i="1"/>
  <c r="DB387" i="1"/>
  <c r="DB386" i="1" s="1"/>
  <c r="CT387" i="1"/>
  <c r="CT386" i="1" s="1"/>
  <c r="CL387" i="1"/>
  <c r="CL386" i="1" s="1"/>
  <c r="CD387" i="1"/>
  <c r="BV387" i="1"/>
  <c r="BV386" i="1" s="1"/>
  <c r="BN387" i="1"/>
  <c r="BN386" i="1" s="1"/>
  <c r="BF387" i="1"/>
  <c r="BF386" i="1" s="1"/>
  <c r="AX387" i="1"/>
  <c r="AP387" i="1"/>
  <c r="AP386" i="1" s="1"/>
  <c r="AD387" i="1"/>
  <c r="AD386" i="1" s="1"/>
  <c r="T387" i="1"/>
  <c r="T386" i="1" s="1"/>
  <c r="DH387" i="1"/>
  <c r="CZ387" i="1"/>
  <c r="CR387" i="1"/>
  <c r="CJ387" i="1"/>
  <c r="CJ386" i="1" s="1"/>
  <c r="CB387" i="1"/>
  <c r="BT387" i="1"/>
  <c r="BL387" i="1"/>
  <c r="BD387" i="1"/>
  <c r="BD386" i="1" s="1"/>
  <c r="AV387" i="1"/>
  <c r="AN387" i="1"/>
  <c r="Z387" i="1"/>
  <c r="R387" i="1"/>
  <c r="DL387" i="1"/>
  <c r="DD387" i="1"/>
  <c r="DD386" i="1" s="1"/>
  <c r="CV387" i="1"/>
  <c r="CV386" i="1" s="1"/>
  <c r="CN387" i="1"/>
  <c r="CN386" i="1" s="1"/>
  <c r="CF387" i="1"/>
  <c r="BX387" i="1"/>
  <c r="BX386" i="1" s="1"/>
  <c r="BP387" i="1"/>
  <c r="BP386" i="1" s="1"/>
  <c r="BH387" i="1"/>
  <c r="BH386" i="1" s="1"/>
  <c r="AZ387" i="1"/>
  <c r="AR387" i="1"/>
  <c r="AR386" i="1" s="1"/>
  <c r="AH387" i="1"/>
  <c r="AH386" i="1" s="1"/>
  <c r="V387" i="1"/>
  <c r="V386" i="1" s="1"/>
  <c r="BB387" i="1"/>
  <c r="CH387" i="1"/>
  <c r="DM386" i="1"/>
  <c r="X389" i="1"/>
  <c r="BT389" i="1"/>
  <c r="DJ389" i="1"/>
  <c r="Z393" i="1"/>
  <c r="BV393" i="1"/>
  <c r="X356" i="1"/>
  <c r="AL356" i="1"/>
  <c r="AT356" i="1"/>
  <c r="BB356" i="1"/>
  <c r="BJ356" i="1"/>
  <c r="BR356" i="1"/>
  <c r="BZ356" i="1"/>
  <c r="CH356" i="1"/>
  <c r="CP356" i="1"/>
  <c r="CX356" i="1"/>
  <c r="R359" i="1"/>
  <c r="Z359" i="1"/>
  <c r="Z357" i="1" s="1"/>
  <c r="AN359" i="1"/>
  <c r="AN357" i="1" s="1"/>
  <c r="AV359" i="1"/>
  <c r="BD359" i="1"/>
  <c r="BD357" i="1" s="1"/>
  <c r="BL359" i="1"/>
  <c r="BT359" i="1"/>
  <c r="BT357" i="1" s="1"/>
  <c r="CB359" i="1"/>
  <c r="CJ359" i="1"/>
  <c r="CJ357" i="1" s="1"/>
  <c r="CR359" i="1"/>
  <c r="CZ359" i="1"/>
  <c r="CZ357" i="1" s="1"/>
  <c r="R361" i="1"/>
  <c r="Z361" i="1"/>
  <c r="AN361" i="1"/>
  <c r="AV361" i="1"/>
  <c r="BD361" i="1"/>
  <c r="BL361" i="1"/>
  <c r="BT361" i="1"/>
  <c r="CB361" i="1"/>
  <c r="CJ361" i="1"/>
  <c r="CR361" i="1"/>
  <c r="CZ361" i="1"/>
  <c r="R363" i="1"/>
  <c r="Z363" i="1"/>
  <c r="AN363" i="1"/>
  <c r="AV363" i="1"/>
  <c r="BD363" i="1"/>
  <c r="BL363" i="1"/>
  <c r="BT363" i="1"/>
  <c r="CB363" i="1"/>
  <c r="CJ363" i="1"/>
  <c r="CR363" i="1"/>
  <c r="CZ363" i="1"/>
  <c r="R365" i="1"/>
  <c r="Z365" i="1"/>
  <c r="AN365" i="1"/>
  <c r="AV365" i="1"/>
  <c r="BD365" i="1"/>
  <c r="BL365" i="1"/>
  <c r="BT365" i="1"/>
  <c r="CB365" i="1"/>
  <c r="CJ365" i="1"/>
  <c r="CR365" i="1"/>
  <c r="CZ365" i="1"/>
  <c r="DL365" i="1"/>
  <c r="DL357" i="1" s="1"/>
  <c r="V367" i="1"/>
  <c r="V357" i="1" s="1"/>
  <c r="AL367" i="1"/>
  <c r="AV367" i="1"/>
  <c r="BH367" i="1"/>
  <c r="BR367" i="1"/>
  <c r="CB367" i="1"/>
  <c r="CN367" i="1"/>
  <c r="CX367" i="1"/>
  <c r="DH367" i="1"/>
  <c r="R369" i="1"/>
  <c r="AH369" i="1"/>
  <c r="AT369" i="1"/>
  <c r="BD369" i="1"/>
  <c r="BP369" i="1"/>
  <c r="BZ369" i="1"/>
  <c r="CJ369" i="1"/>
  <c r="CV369" i="1"/>
  <c r="DF369" i="1"/>
  <c r="DJ371" i="1"/>
  <c r="DB371" i="1"/>
  <c r="CT371" i="1"/>
  <c r="CL371" i="1"/>
  <c r="CD371" i="1"/>
  <c r="BV371" i="1"/>
  <c r="BN371" i="1"/>
  <c r="BF371" i="1"/>
  <c r="AX371" i="1"/>
  <c r="AP371" i="1"/>
  <c r="AD371" i="1"/>
  <c r="T371" i="1"/>
  <c r="Z371" i="1"/>
  <c r="AR371" i="1"/>
  <c r="BB371" i="1"/>
  <c r="BL371" i="1"/>
  <c r="BX371" i="1"/>
  <c r="CH371" i="1"/>
  <c r="CR371" i="1"/>
  <c r="DD371" i="1"/>
  <c r="DM374" i="1"/>
  <c r="DM357" i="1" s="1"/>
  <c r="V375" i="1"/>
  <c r="AL375" i="1"/>
  <c r="AX375" i="1"/>
  <c r="BH375" i="1"/>
  <c r="BR375" i="1"/>
  <c r="CD375" i="1"/>
  <c r="CN375" i="1"/>
  <c r="CX375" i="1"/>
  <c r="DJ375" i="1"/>
  <c r="R376" i="1"/>
  <c r="AN376" i="1"/>
  <c r="BR376" i="1"/>
  <c r="R378" i="1"/>
  <c r="AH378" i="1"/>
  <c r="AH377" i="1" s="1"/>
  <c r="AT378" i="1"/>
  <c r="BD378" i="1"/>
  <c r="BP378" i="1"/>
  <c r="BP377" i="1" s="1"/>
  <c r="BZ378" i="1"/>
  <c r="CJ378" i="1"/>
  <c r="CV378" i="1"/>
  <c r="CV377" i="1" s="1"/>
  <c r="DF378" i="1"/>
  <c r="V380" i="1"/>
  <c r="AR380" i="1"/>
  <c r="BH380" i="1"/>
  <c r="BX380" i="1"/>
  <c r="CN380" i="1"/>
  <c r="DD380" i="1"/>
  <c r="X387" i="1"/>
  <c r="BJ387" i="1"/>
  <c r="CP387" i="1"/>
  <c r="AN389" i="1"/>
  <c r="CD389" i="1"/>
  <c r="AP393" i="1"/>
  <c r="CH393" i="1"/>
  <c r="X366" i="1"/>
  <c r="DN366" i="1" s="1"/>
  <c r="AL366" i="1"/>
  <c r="AT366" i="1"/>
  <c r="BB366" i="1"/>
  <c r="BJ366" i="1"/>
  <c r="BR366" i="1"/>
  <c r="BZ366" i="1"/>
  <c r="CH366" i="1"/>
  <c r="CP366" i="1"/>
  <c r="CX366" i="1"/>
  <c r="X368" i="1"/>
  <c r="DN368" i="1" s="1"/>
  <c r="AL368" i="1"/>
  <c r="AT368" i="1"/>
  <c r="BB368" i="1"/>
  <c r="BJ368" i="1"/>
  <c r="BR368" i="1"/>
  <c r="BZ368" i="1"/>
  <c r="CH368" i="1"/>
  <c r="CP368" i="1"/>
  <c r="CX368" i="1"/>
  <c r="X370" i="1"/>
  <c r="DN370" i="1" s="1"/>
  <c r="AL370" i="1"/>
  <c r="AT370" i="1"/>
  <c r="BB370" i="1"/>
  <c r="BJ370" i="1"/>
  <c r="BR370" i="1"/>
  <c r="BZ370" i="1"/>
  <c r="CH370" i="1"/>
  <c r="CP370" i="1"/>
  <c r="CX370" i="1"/>
  <c r="X372" i="1"/>
  <c r="DN372" i="1" s="1"/>
  <c r="AL372" i="1"/>
  <c r="AT372" i="1"/>
  <c r="BB372" i="1"/>
  <c r="BJ372" i="1"/>
  <c r="BR372" i="1"/>
  <c r="BZ372" i="1"/>
  <c r="CH372" i="1"/>
  <c r="CP372" i="1"/>
  <c r="CX372" i="1"/>
  <c r="AH374" i="1"/>
  <c r="DN374" i="1" s="1"/>
  <c r="AR374" i="1"/>
  <c r="AZ374" i="1"/>
  <c r="BH374" i="1"/>
  <c r="BP374" i="1"/>
  <c r="BX374" i="1"/>
  <c r="CF374" i="1"/>
  <c r="CN374" i="1"/>
  <c r="CV374" i="1"/>
  <c r="DD374" i="1"/>
  <c r="X379" i="1"/>
  <c r="X377" i="1" s="1"/>
  <c r="AL379" i="1"/>
  <c r="AT379" i="1"/>
  <c r="BB379" i="1"/>
  <c r="BJ379" i="1"/>
  <c r="BJ377" i="1" s="1"/>
  <c r="BR379" i="1"/>
  <c r="BZ379" i="1"/>
  <c r="CH379" i="1"/>
  <c r="CP379" i="1"/>
  <c r="CP377" i="1" s="1"/>
  <c r="CX379" i="1"/>
  <c r="X381" i="1"/>
  <c r="DN381" i="1" s="1"/>
  <c r="AL381" i="1"/>
  <c r="AT381" i="1"/>
  <c r="BB381" i="1"/>
  <c r="BJ381" i="1"/>
  <c r="BR381" i="1"/>
  <c r="BZ381" i="1"/>
  <c r="CH381" i="1"/>
  <c r="CP381" i="1"/>
  <c r="CX381" i="1"/>
  <c r="T382" i="1"/>
  <c r="AD382" i="1"/>
  <c r="AP382" i="1"/>
  <c r="AX382" i="1"/>
  <c r="BF382" i="1"/>
  <c r="BN382" i="1"/>
  <c r="BV382" i="1"/>
  <c r="CD382" i="1"/>
  <c r="CL382" i="1"/>
  <c r="CT382" i="1"/>
  <c r="DB382" i="1"/>
  <c r="DJ382" i="1"/>
  <c r="X383" i="1"/>
  <c r="DN383" i="1" s="1"/>
  <c r="AL383" i="1"/>
  <c r="AT383" i="1"/>
  <c r="BB383" i="1"/>
  <c r="BJ383" i="1"/>
  <c r="BR383" i="1"/>
  <c r="BZ383" i="1"/>
  <c r="CH383" i="1"/>
  <c r="CP383" i="1"/>
  <c r="CX383" i="1"/>
  <c r="T384" i="1"/>
  <c r="AD384" i="1"/>
  <c r="AP384" i="1"/>
  <c r="AX384" i="1"/>
  <c r="BF384" i="1"/>
  <c r="BN384" i="1"/>
  <c r="BV384" i="1"/>
  <c r="CD384" i="1"/>
  <c r="CL384" i="1"/>
  <c r="CT384" i="1"/>
  <c r="DB384" i="1"/>
  <c r="DJ384" i="1"/>
  <c r="X385" i="1"/>
  <c r="DN385" i="1" s="1"/>
  <c r="AL385" i="1"/>
  <c r="AT385" i="1"/>
  <c r="BB385" i="1"/>
  <c r="BJ385" i="1"/>
  <c r="BR385" i="1"/>
  <c r="BZ385" i="1"/>
  <c r="CH385" i="1"/>
  <c r="CP385" i="1"/>
  <c r="CX385" i="1"/>
  <c r="R388" i="1"/>
  <c r="Z388" i="1"/>
  <c r="AN388" i="1"/>
  <c r="AV388" i="1"/>
  <c r="BD388" i="1"/>
  <c r="BL388" i="1"/>
  <c r="BT388" i="1"/>
  <c r="CB388" i="1"/>
  <c r="CJ388" i="1"/>
  <c r="CR388" i="1"/>
  <c r="CZ388" i="1"/>
  <c r="DH388" i="1"/>
  <c r="T394" i="1"/>
  <c r="AH394" i="1"/>
  <c r="AT394" i="1"/>
  <c r="BF394" i="1"/>
  <c r="BP394" i="1"/>
  <c r="BZ394" i="1"/>
  <c r="CL394" i="1"/>
  <c r="CV394" i="1"/>
  <c r="DL395" i="1"/>
  <c r="DD395" i="1"/>
  <c r="CV395" i="1"/>
  <c r="CN395" i="1"/>
  <c r="CF395" i="1"/>
  <c r="BX395" i="1"/>
  <c r="BP395" i="1"/>
  <c r="BH395" i="1"/>
  <c r="AZ395" i="1"/>
  <c r="AR395" i="1"/>
  <c r="AH395" i="1"/>
  <c r="V395" i="1"/>
  <c r="DN395" i="1" s="1"/>
  <c r="Z395" i="1"/>
  <c r="AP395" i="1"/>
  <c r="BB395" i="1"/>
  <c r="BL395" i="1"/>
  <c r="BV395" i="1"/>
  <c r="CH395" i="1"/>
  <c r="CR395" i="1"/>
  <c r="DB395" i="1"/>
  <c r="V396" i="1"/>
  <c r="AR396" i="1"/>
  <c r="BH396" i="1"/>
  <c r="BX396" i="1"/>
  <c r="CN396" i="1"/>
  <c r="DH397" i="1"/>
  <c r="CZ397" i="1"/>
  <c r="CR397" i="1"/>
  <c r="CJ397" i="1"/>
  <c r="CB397" i="1"/>
  <c r="BT397" i="1"/>
  <c r="BL397" i="1"/>
  <c r="BD397" i="1"/>
  <c r="AV397" i="1"/>
  <c r="AN397" i="1"/>
  <c r="DD397" i="1"/>
  <c r="CT397" i="1"/>
  <c r="CH397" i="1"/>
  <c r="BX397" i="1"/>
  <c r="BN397" i="1"/>
  <c r="BB397" i="1"/>
  <c r="AR397" i="1"/>
  <c r="AD397" i="1"/>
  <c r="T397" i="1"/>
  <c r="DN397" i="1" s="1"/>
  <c r="DF397" i="1"/>
  <c r="CV397" i="1"/>
  <c r="CL397" i="1"/>
  <c r="BZ397" i="1"/>
  <c r="BP397" i="1"/>
  <c r="BF397" i="1"/>
  <c r="AT397" i="1"/>
  <c r="AH397" i="1"/>
  <c r="V397" i="1"/>
  <c r="AL397" i="1"/>
  <c r="BH397" i="1"/>
  <c r="CD397" i="1"/>
  <c r="CX397" i="1"/>
  <c r="X399" i="1"/>
  <c r="AZ399" i="1"/>
  <c r="BV399" i="1"/>
  <c r="CP399" i="1"/>
  <c r="AR401" i="1"/>
  <c r="X382" i="1"/>
  <c r="AL382" i="1"/>
  <c r="AT382" i="1"/>
  <c r="BB382" i="1"/>
  <c r="BJ382" i="1"/>
  <c r="BR382" i="1"/>
  <c r="BZ382" i="1"/>
  <c r="CH382" i="1"/>
  <c r="CP382" i="1"/>
  <c r="CX382" i="1"/>
  <c r="DF382" i="1"/>
  <c r="X384" i="1"/>
  <c r="AL384" i="1"/>
  <c r="AT384" i="1"/>
  <c r="BB384" i="1"/>
  <c r="BJ384" i="1"/>
  <c r="BR384" i="1"/>
  <c r="BZ384" i="1"/>
  <c r="CH384" i="1"/>
  <c r="CP384" i="1"/>
  <c r="CX384" i="1"/>
  <c r="DF384" i="1"/>
  <c r="DF396" i="1"/>
  <c r="CX396" i="1"/>
  <c r="CP396" i="1"/>
  <c r="CH396" i="1"/>
  <c r="BZ396" i="1"/>
  <c r="BR396" i="1"/>
  <c r="BJ396" i="1"/>
  <c r="BB396" i="1"/>
  <c r="AT396" i="1"/>
  <c r="AL396" i="1"/>
  <c r="X396" i="1"/>
  <c r="DH396" i="1"/>
  <c r="CZ396" i="1"/>
  <c r="CR396" i="1"/>
  <c r="CJ396" i="1"/>
  <c r="CB396" i="1"/>
  <c r="BT396" i="1"/>
  <c r="BL396" i="1"/>
  <c r="BD396" i="1"/>
  <c r="AV396" i="1"/>
  <c r="AN396" i="1"/>
  <c r="Z396" i="1"/>
  <c r="R396" i="1"/>
  <c r="AH396" i="1"/>
  <c r="AZ396" i="1"/>
  <c r="BP396" i="1"/>
  <c r="CF396" i="1"/>
  <c r="CV396" i="1"/>
  <c r="DL396" i="1"/>
  <c r="DH401" i="1"/>
  <c r="CZ401" i="1"/>
  <c r="CR401" i="1"/>
  <c r="CJ401" i="1"/>
  <c r="CB401" i="1"/>
  <c r="BT401" i="1"/>
  <c r="BL401" i="1"/>
  <c r="BD401" i="1"/>
  <c r="AV401" i="1"/>
  <c r="AN401" i="1"/>
  <c r="Z401" i="1"/>
  <c r="R401" i="1"/>
  <c r="DJ401" i="1"/>
  <c r="CX401" i="1"/>
  <c r="CN401" i="1"/>
  <c r="CD401" i="1"/>
  <c r="BR401" i="1"/>
  <c r="BH401" i="1"/>
  <c r="AX401" i="1"/>
  <c r="AL401" i="1"/>
  <c r="V401" i="1"/>
  <c r="DF401" i="1"/>
  <c r="CV401" i="1"/>
  <c r="CL401" i="1"/>
  <c r="BZ401" i="1"/>
  <c r="BP401" i="1"/>
  <c r="BF401" i="1"/>
  <c r="AT401" i="1"/>
  <c r="AH401" i="1"/>
  <c r="T401" i="1"/>
  <c r="DL401" i="1"/>
  <c r="DB401" i="1"/>
  <c r="CP401" i="1"/>
  <c r="CF401" i="1"/>
  <c r="BV401" i="1"/>
  <c r="BJ401" i="1"/>
  <c r="AZ401" i="1"/>
  <c r="AP401" i="1"/>
  <c r="X401" i="1"/>
  <c r="BN401" i="1"/>
  <c r="DD401" i="1"/>
  <c r="R382" i="1"/>
  <c r="Z382" i="1"/>
  <c r="AN382" i="1"/>
  <c r="AN377" i="1" s="1"/>
  <c r="AV382" i="1"/>
  <c r="BD382" i="1"/>
  <c r="BL382" i="1"/>
  <c r="BT382" i="1"/>
  <c r="BT377" i="1" s="1"/>
  <c r="CB382" i="1"/>
  <c r="CJ382" i="1"/>
  <c r="CR382" i="1"/>
  <c r="CZ382" i="1"/>
  <c r="CZ377" i="1" s="1"/>
  <c r="R384" i="1"/>
  <c r="Z384" i="1"/>
  <c r="AN384" i="1"/>
  <c r="AV384" i="1"/>
  <c r="BD384" i="1"/>
  <c r="BL384" i="1"/>
  <c r="BT384" i="1"/>
  <c r="CB384" i="1"/>
  <c r="CJ384" i="1"/>
  <c r="CR384" i="1"/>
  <c r="CZ384" i="1"/>
  <c r="X388" i="1"/>
  <c r="AL388" i="1"/>
  <c r="AT388" i="1"/>
  <c r="AT386" i="1" s="1"/>
  <c r="BB388" i="1"/>
  <c r="BJ388" i="1"/>
  <c r="BR388" i="1"/>
  <c r="BZ388" i="1"/>
  <c r="BZ386" i="1" s="1"/>
  <c r="CH388" i="1"/>
  <c r="CP388" i="1"/>
  <c r="CX388" i="1"/>
  <c r="CX386" i="1" s="1"/>
  <c r="DH394" i="1"/>
  <c r="CZ394" i="1"/>
  <c r="CR394" i="1"/>
  <c r="CR392" i="1" s="1"/>
  <c r="CJ394" i="1"/>
  <c r="CB394" i="1"/>
  <c r="BT394" i="1"/>
  <c r="BL394" i="1"/>
  <c r="BD394" i="1"/>
  <c r="AV394" i="1"/>
  <c r="AN394" i="1"/>
  <c r="Z394" i="1"/>
  <c r="R394" i="1"/>
  <c r="AD394" i="1"/>
  <c r="AR394" i="1"/>
  <c r="BB394" i="1"/>
  <c r="BN394" i="1"/>
  <c r="BX394" i="1"/>
  <c r="CH394" i="1"/>
  <c r="CT394" i="1"/>
  <c r="DD394" i="1"/>
  <c r="T396" i="1"/>
  <c r="AP396" i="1"/>
  <c r="BF396" i="1"/>
  <c r="BV396" i="1"/>
  <c r="CL396" i="1"/>
  <c r="DB396" i="1"/>
  <c r="DH399" i="1"/>
  <c r="CZ399" i="1"/>
  <c r="CR399" i="1"/>
  <c r="CJ399" i="1"/>
  <c r="CB399" i="1"/>
  <c r="BT399" i="1"/>
  <c r="BL399" i="1"/>
  <c r="BD399" i="1"/>
  <c r="AV399" i="1"/>
  <c r="AN399" i="1"/>
  <c r="Z399" i="1"/>
  <c r="R399" i="1"/>
  <c r="DF399" i="1"/>
  <c r="CV399" i="1"/>
  <c r="CL399" i="1"/>
  <c r="BZ399" i="1"/>
  <c r="BP399" i="1"/>
  <c r="BF399" i="1"/>
  <c r="AT399" i="1"/>
  <c r="AH399" i="1"/>
  <c r="T399" i="1"/>
  <c r="DJ399" i="1"/>
  <c r="CX399" i="1"/>
  <c r="CN399" i="1"/>
  <c r="CD399" i="1"/>
  <c r="BR399" i="1"/>
  <c r="BH399" i="1"/>
  <c r="AX399" i="1"/>
  <c r="AL399" i="1"/>
  <c r="V399" i="1"/>
  <c r="AR399" i="1"/>
  <c r="BN399" i="1"/>
  <c r="CH399" i="1"/>
  <c r="DD399" i="1"/>
  <c r="AD401" i="1"/>
  <c r="BX401" i="1"/>
  <c r="X391" i="1"/>
  <c r="DN391" i="1" s="1"/>
  <c r="AL391" i="1"/>
  <c r="AT391" i="1"/>
  <c r="BB391" i="1"/>
  <c r="BJ391" i="1"/>
  <c r="BR391" i="1"/>
  <c r="BZ391" i="1"/>
  <c r="CH391" i="1"/>
  <c r="CP391" i="1"/>
  <c r="CX391" i="1"/>
  <c r="DL398" i="1"/>
  <c r="DD398" i="1"/>
  <c r="CV398" i="1"/>
  <c r="CN398" i="1"/>
  <c r="CF398" i="1"/>
  <c r="BX398" i="1"/>
  <c r="BP398" i="1"/>
  <c r="BH398" i="1"/>
  <c r="AZ398" i="1"/>
  <c r="AR398" i="1"/>
  <c r="AH398" i="1"/>
  <c r="V398" i="1"/>
  <c r="DN398" i="1" s="1"/>
  <c r="Z398" i="1"/>
  <c r="AP398" i="1"/>
  <c r="BB398" i="1"/>
  <c r="BL398" i="1"/>
  <c r="BV398" i="1"/>
  <c r="CH398" i="1"/>
  <c r="CR398" i="1"/>
  <c r="DB398" i="1"/>
  <c r="R400" i="1"/>
  <c r="AD400" i="1"/>
  <c r="AT400" i="1"/>
  <c r="BD400" i="1"/>
  <c r="BN400" i="1"/>
  <c r="BZ400" i="1"/>
  <c r="CJ400" i="1"/>
  <c r="CT400" i="1"/>
  <c r="R404" i="1"/>
  <c r="AH404" i="1"/>
  <c r="AT404" i="1"/>
  <c r="BH404" i="1"/>
  <c r="BX404" i="1"/>
  <c r="BX402" i="1" s="1"/>
  <c r="CN404" i="1"/>
  <c r="T406" i="1"/>
  <c r="AP406" i="1"/>
  <c r="BF406" i="1"/>
  <c r="BF402" i="1" s="1"/>
  <c r="BV406" i="1"/>
  <c r="CL406" i="1"/>
  <c r="X407" i="1"/>
  <c r="BJ407" i="1"/>
  <c r="AL409" i="1"/>
  <c r="BV409" i="1"/>
  <c r="DF409" i="1"/>
  <c r="CX409" i="1"/>
  <c r="CP409" i="1"/>
  <c r="CH409" i="1"/>
  <c r="BZ409" i="1"/>
  <c r="BR409" i="1"/>
  <c r="BJ409" i="1"/>
  <c r="DH409" i="1"/>
  <c r="CV409" i="1"/>
  <c r="CL409" i="1"/>
  <c r="CB409" i="1"/>
  <c r="BP409" i="1"/>
  <c r="BF409" i="1"/>
  <c r="AX409" i="1"/>
  <c r="AP409" i="1"/>
  <c r="AD409" i="1"/>
  <c r="T409" i="1"/>
  <c r="DD409" i="1"/>
  <c r="CT409" i="1"/>
  <c r="CJ409" i="1"/>
  <c r="BX409" i="1"/>
  <c r="BN409" i="1"/>
  <c r="BD409" i="1"/>
  <c r="AV409" i="1"/>
  <c r="AN409" i="1"/>
  <c r="Z409" i="1"/>
  <c r="R409" i="1"/>
  <c r="DJ409" i="1"/>
  <c r="CZ409" i="1"/>
  <c r="CN409" i="1"/>
  <c r="CD409" i="1"/>
  <c r="BT409" i="1"/>
  <c r="BH409" i="1"/>
  <c r="AZ409" i="1"/>
  <c r="AR409" i="1"/>
  <c r="AH409" i="1"/>
  <c r="V409" i="1"/>
  <c r="BB409" i="1"/>
  <c r="CR409" i="1"/>
  <c r="DL400" i="1"/>
  <c r="DD400" i="1"/>
  <c r="CV400" i="1"/>
  <c r="CN400" i="1"/>
  <c r="CF400" i="1"/>
  <c r="BX400" i="1"/>
  <c r="BP400" i="1"/>
  <c r="BH400" i="1"/>
  <c r="AZ400" i="1"/>
  <c r="AR400" i="1"/>
  <c r="AH400" i="1"/>
  <c r="V400" i="1"/>
  <c r="Z400" i="1"/>
  <c r="AP400" i="1"/>
  <c r="BB400" i="1"/>
  <c r="BL400" i="1"/>
  <c r="BV400" i="1"/>
  <c r="CH400" i="1"/>
  <c r="CR400" i="1"/>
  <c r="DB400" i="1"/>
  <c r="DF404" i="1"/>
  <c r="CX404" i="1"/>
  <c r="CP404" i="1"/>
  <c r="CH404" i="1"/>
  <c r="BZ404" i="1"/>
  <c r="BR404" i="1"/>
  <c r="BJ404" i="1"/>
  <c r="BB404" i="1"/>
  <c r="DJ404" i="1"/>
  <c r="DB404" i="1"/>
  <c r="CT404" i="1"/>
  <c r="CT402" i="1" s="1"/>
  <c r="CL404" i="1"/>
  <c r="CL402" i="1" s="1"/>
  <c r="CD404" i="1"/>
  <c r="BV404" i="1"/>
  <c r="BN404" i="1"/>
  <c r="BN402" i="1" s="1"/>
  <c r="BF404" i="1"/>
  <c r="AX404" i="1"/>
  <c r="AP404" i="1"/>
  <c r="AD404" i="1"/>
  <c r="AD402" i="1" s="1"/>
  <c r="T404" i="1"/>
  <c r="Z404" i="1"/>
  <c r="AR404" i="1"/>
  <c r="AR402" i="1" s="1"/>
  <c r="BD404" i="1"/>
  <c r="BT404" i="1"/>
  <c r="CJ404" i="1"/>
  <c r="CJ402" i="1" s="1"/>
  <c r="CZ404" i="1"/>
  <c r="DF406" i="1"/>
  <c r="DL406" i="1"/>
  <c r="DD406" i="1"/>
  <c r="CV406" i="1"/>
  <c r="CN406" i="1"/>
  <c r="CF406" i="1"/>
  <c r="BX406" i="1"/>
  <c r="BP406" i="1"/>
  <c r="BH406" i="1"/>
  <c r="AZ406" i="1"/>
  <c r="AR406" i="1"/>
  <c r="AH406" i="1"/>
  <c r="V406" i="1"/>
  <c r="V402" i="1" s="1"/>
  <c r="DH406" i="1"/>
  <c r="CZ406" i="1"/>
  <c r="CR406" i="1"/>
  <c r="CR402" i="1" s="1"/>
  <c r="CJ406" i="1"/>
  <c r="CB406" i="1"/>
  <c r="BT406" i="1"/>
  <c r="BL406" i="1"/>
  <c r="BL402" i="1" s="1"/>
  <c r="BD406" i="1"/>
  <c r="AV406" i="1"/>
  <c r="AN406" i="1"/>
  <c r="Z406" i="1"/>
  <c r="R406" i="1"/>
  <c r="AL406" i="1"/>
  <c r="BB406" i="1"/>
  <c r="BR406" i="1"/>
  <c r="CH406" i="1"/>
  <c r="CX406" i="1"/>
  <c r="DJ407" i="1"/>
  <c r="DB407" i="1"/>
  <c r="CT407" i="1"/>
  <c r="CL407" i="1"/>
  <c r="CD407" i="1"/>
  <c r="BV407" i="1"/>
  <c r="BN407" i="1"/>
  <c r="BF407" i="1"/>
  <c r="AX407" i="1"/>
  <c r="AP407" i="1"/>
  <c r="AD407" i="1"/>
  <c r="T407" i="1"/>
  <c r="DH407" i="1"/>
  <c r="CZ407" i="1"/>
  <c r="CR407" i="1"/>
  <c r="CJ407" i="1"/>
  <c r="CB407" i="1"/>
  <c r="BT407" i="1"/>
  <c r="BL407" i="1"/>
  <c r="BD407" i="1"/>
  <c r="AV407" i="1"/>
  <c r="AN407" i="1"/>
  <c r="Z407" i="1"/>
  <c r="R407" i="1"/>
  <c r="DL407" i="1"/>
  <c r="DD407" i="1"/>
  <c r="CV407" i="1"/>
  <c r="CN407" i="1"/>
  <c r="CF407" i="1"/>
  <c r="BX407" i="1"/>
  <c r="BP407" i="1"/>
  <c r="BH407" i="1"/>
  <c r="AZ407" i="1"/>
  <c r="AR407" i="1"/>
  <c r="AH407" i="1"/>
  <c r="V407" i="1"/>
  <c r="BB407" i="1"/>
  <c r="CH407" i="1"/>
  <c r="X409" i="1"/>
  <c r="BL409" i="1"/>
  <c r="DB409" i="1"/>
  <c r="X403" i="1"/>
  <c r="AL403" i="1"/>
  <c r="AT403" i="1"/>
  <c r="BB403" i="1"/>
  <c r="BJ403" i="1"/>
  <c r="BR403" i="1"/>
  <c r="BZ403" i="1"/>
  <c r="CH403" i="1"/>
  <c r="CP403" i="1"/>
  <c r="CX403" i="1"/>
  <c r="X405" i="1"/>
  <c r="AH405" i="1"/>
  <c r="DN405" i="1" s="1"/>
  <c r="AR405" i="1"/>
  <c r="AZ405" i="1"/>
  <c r="BH405" i="1"/>
  <c r="BP405" i="1"/>
  <c r="BX405" i="1"/>
  <c r="CF405" i="1"/>
  <c r="CN405" i="1"/>
  <c r="CV405" i="1"/>
  <c r="DD405" i="1"/>
  <c r="DD402" i="1" s="1"/>
  <c r="R408" i="1"/>
  <c r="Z408" i="1"/>
  <c r="AN408" i="1"/>
  <c r="AV408" i="1"/>
  <c r="BD408" i="1"/>
  <c r="BL408" i="1"/>
  <c r="BT408" i="1"/>
  <c r="CB408" i="1"/>
  <c r="CJ408" i="1"/>
  <c r="CR408" i="1"/>
  <c r="CZ408" i="1"/>
  <c r="DH408" i="1"/>
  <c r="DJ410" i="1"/>
  <c r="DB410" i="1"/>
  <c r="CT410" i="1"/>
  <c r="CL410" i="1"/>
  <c r="CD410" i="1"/>
  <c r="BV410" i="1"/>
  <c r="BN410" i="1"/>
  <c r="BF410" i="1"/>
  <c r="AX410" i="1"/>
  <c r="AP410" i="1"/>
  <c r="AD410" i="1"/>
  <c r="T410" i="1"/>
  <c r="DN410" i="1" s="1"/>
  <c r="Z410" i="1"/>
  <c r="AR410" i="1"/>
  <c r="BB410" i="1"/>
  <c r="BL410" i="1"/>
  <c r="BX410" i="1"/>
  <c r="CH410" i="1"/>
  <c r="CR410" i="1"/>
  <c r="DD410" i="1"/>
  <c r="X412" i="1"/>
  <c r="AN412" i="1"/>
  <c r="AZ412" i="1"/>
  <c r="BJ412" i="1"/>
  <c r="BT412" i="1"/>
  <c r="CF412" i="1"/>
  <c r="CP412" i="1"/>
  <c r="V414" i="1"/>
  <c r="AR414" i="1"/>
  <c r="BH414" i="1"/>
  <c r="BX414" i="1"/>
  <c r="CN414" i="1"/>
  <c r="DD414" i="1"/>
  <c r="DJ412" i="1"/>
  <c r="DB412" i="1"/>
  <c r="CT412" i="1"/>
  <c r="CL412" i="1"/>
  <c r="CD412" i="1"/>
  <c r="BV412" i="1"/>
  <c r="BN412" i="1"/>
  <c r="BF412" i="1"/>
  <c r="AX412" i="1"/>
  <c r="AP412" i="1"/>
  <c r="AD412" i="1"/>
  <c r="T412" i="1"/>
  <c r="DH412" i="1"/>
  <c r="CZ412" i="1"/>
  <c r="Z412" i="1"/>
  <c r="AR412" i="1"/>
  <c r="BB412" i="1"/>
  <c r="BL412" i="1"/>
  <c r="BX412" i="1"/>
  <c r="CH412" i="1"/>
  <c r="CR412" i="1"/>
  <c r="DF412" i="1"/>
  <c r="V408" i="1"/>
  <c r="AH408" i="1"/>
  <c r="AR408" i="1"/>
  <c r="AZ408" i="1"/>
  <c r="BH408" i="1"/>
  <c r="BP408" i="1"/>
  <c r="BX408" i="1"/>
  <c r="CF408" i="1"/>
  <c r="CN408" i="1"/>
  <c r="CV408" i="1"/>
  <c r="DD408" i="1"/>
  <c r="DL408" i="1"/>
  <c r="R412" i="1"/>
  <c r="AH412" i="1"/>
  <c r="AT412" i="1"/>
  <c r="BD412" i="1"/>
  <c r="BP412" i="1"/>
  <c r="BZ412" i="1"/>
  <c r="CJ412" i="1"/>
  <c r="CV412" i="1"/>
  <c r="DL412" i="1"/>
  <c r="AH414" i="1"/>
  <c r="AZ414" i="1"/>
  <c r="BP414" i="1"/>
  <c r="CF414" i="1"/>
  <c r="CV414" i="1"/>
  <c r="X408" i="1"/>
  <c r="AL408" i="1"/>
  <c r="AT408" i="1"/>
  <c r="BB408" i="1"/>
  <c r="BJ408" i="1"/>
  <c r="BR408" i="1"/>
  <c r="BZ408" i="1"/>
  <c r="CH408" i="1"/>
  <c r="CP408" i="1"/>
  <c r="CX408" i="1"/>
  <c r="V412" i="1"/>
  <c r="AL412" i="1"/>
  <c r="AV412" i="1"/>
  <c r="BH412" i="1"/>
  <c r="BR412" i="1"/>
  <c r="CB412" i="1"/>
  <c r="CN412" i="1"/>
  <c r="CX412" i="1"/>
  <c r="DJ414" i="1"/>
  <c r="DB414" i="1"/>
  <c r="CT414" i="1"/>
  <c r="CL414" i="1"/>
  <c r="CD414" i="1"/>
  <c r="BV414" i="1"/>
  <c r="BN414" i="1"/>
  <c r="BF414" i="1"/>
  <c r="AX414" i="1"/>
  <c r="AP414" i="1"/>
  <c r="AD414" i="1"/>
  <c r="T414" i="1"/>
  <c r="DH414" i="1"/>
  <c r="CZ414" i="1"/>
  <c r="CR414" i="1"/>
  <c r="CJ414" i="1"/>
  <c r="CB414" i="1"/>
  <c r="BT414" i="1"/>
  <c r="BL414" i="1"/>
  <c r="BD414" i="1"/>
  <c r="AV414" i="1"/>
  <c r="AN414" i="1"/>
  <c r="Z414" i="1"/>
  <c r="R414" i="1"/>
  <c r="AL414" i="1"/>
  <c r="BB414" i="1"/>
  <c r="BR414" i="1"/>
  <c r="CH414" i="1"/>
  <c r="CX414" i="1"/>
  <c r="X416" i="1"/>
  <c r="AL416" i="1"/>
  <c r="AT416" i="1"/>
  <c r="BB416" i="1"/>
  <c r="BJ416" i="1"/>
  <c r="BR416" i="1"/>
  <c r="BZ416" i="1"/>
  <c r="CH416" i="1"/>
  <c r="CP416" i="1"/>
  <c r="CX416" i="1"/>
  <c r="DF416" i="1"/>
  <c r="T417" i="1"/>
  <c r="T415" i="1" s="1"/>
  <c r="AD417" i="1"/>
  <c r="AD415" i="1" s="1"/>
  <c r="AP417" i="1"/>
  <c r="AX417" i="1"/>
  <c r="BF417" i="1"/>
  <c r="BN417" i="1"/>
  <c r="BV417" i="1"/>
  <c r="CD417" i="1"/>
  <c r="CL417" i="1"/>
  <c r="CT417" i="1"/>
  <c r="DB417" i="1"/>
  <c r="DJ417" i="1"/>
  <c r="X418" i="1"/>
  <c r="AL418" i="1"/>
  <c r="AT418" i="1"/>
  <c r="BB418" i="1"/>
  <c r="BJ418" i="1"/>
  <c r="BR418" i="1"/>
  <c r="BZ418" i="1"/>
  <c r="CH418" i="1"/>
  <c r="CP418" i="1"/>
  <c r="CX418" i="1"/>
  <c r="DF418" i="1"/>
  <c r="T419" i="1"/>
  <c r="AD419" i="1"/>
  <c r="AP419" i="1"/>
  <c r="AX419" i="1"/>
  <c r="BF419" i="1"/>
  <c r="BN419" i="1"/>
  <c r="BV419" i="1"/>
  <c r="CD419" i="1"/>
  <c r="CL419" i="1"/>
  <c r="CT419" i="1"/>
  <c r="DB419" i="1"/>
  <c r="DJ419" i="1"/>
  <c r="DF420" i="1"/>
  <c r="CX420" i="1"/>
  <c r="CP420" i="1"/>
  <c r="CH420" i="1"/>
  <c r="X420" i="1"/>
  <c r="AL420" i="1"/>
  <c r="AT420" i="1"/>
  <c r="BB420" i="1"/>
  <c r="BJ420" i="1"/>
  <c r="BR420" i="1"/>
  <c r="BZ420" i="1"/>
  <c r="CJ420" i="1"/>
  <c r="CT420" i="1"/>
  <c r="DD420" i="1"/>
  <c r="V421" i="1"/>
  <c r="AL421" i="1"/>
  <c r="AV421" i="1"/>
  <c r="BH421" i="1"/>
  <c r="BR421" i="1"/>
  <c r="CB421" i="1"/>
  <c r="CN421" i="1"/>
  <c r="CX421" i="1"/>
  <c r="DH421" i="1"/>
  <c r="R423" i="1"/>
  <c r="AH423" i="1"/>
  <c r="AT423" i="1"/>
  <c r="BD423" i="1"/>
  <c r="BP423" i="1"/>
  <c r="BZ423" i="1"/>
  <c r="CJ423" i="1"/>
  <c r="CV423" i="1"/>
  <c r="DF423" i="1"/>
  <c r="BB429" i="1"/>
  <c r="X411" i="1"/>
  <c r="DN411" i="1" s="1"/>
  <c r="AL411" i="1"/>
  <c r="AT411" i="1"/>
  <c r="BB411" i="1"/>
  <c r="BJ411" i="1"/>
  <c r="BR411" i="1"/>
  <c r="BZ411" i="1"/>
  <c r="CH411" i="1"/>
  <c r="CP411" i="1"/>
  <c r="CX411" i="1"/>
  <c r="X413" i="1"/>
  <c r="DN413" i="1" s="1"/>
  <c r="AL413" i="1"/>
  <c r="AT413" i="1"/>
  <c r="BB413" i="1"/>
  <c r="BJ413" i="1"/>
  <c r="BR413" i="1"/>
  <c r="BZ413" i="1"/>
  <c r="CH413" i="1"/>
  <c r="CP413" i="1"/>
  <c r="CX413" i="1"/>
  <c r="R416" i="1"/>
  <c r="Z416" i="1"/>
  <c r="AN416" i="1"/>
  <c r="AV416" i="1"/>
  <c r="BD416" i="1"/>
  <c r="BL416" i="1"/>
  <c r="BT416" i="1"/>
  <c r="CB416" i="1"/>
  <c r="CJ416" i="1"/>
  <c r="CR416" i="1"/>
  <c r="CZ416" i="1"/>
  <c r="V417" i="1"/>
  <c r="AH417" i="1"/>
  <c r="AH415" i="1" s="1"/>
  <c r="AR417" i="1"/>
  <c r="AR415" i="1" s="1"/>
  <c r="AZ417" i="1"/>
  <c r="BH417" i="1"/>
  <c r="BH415" i="1" s="1"/>
  <c r="BP417" i="1"/>
  <c r="BP415" i="1" s="1"/>
  <c r="BX417" i="1"/>
  <c r="BX415" i="1" s="1"/>
  <c r="CF417" i="1"/>
  <c r="CF415" i="1" s="1"/>
  <c r="CN417" i="1"/>
  <c r="CN415" i="1" s="1"/>
  <c r="CV417" i="1"/>
  <c r="CV415" i="1" s="1"/>
  <c r="DD417" i="1"/>
  <c r="DD415" i="1" s="1"/>
  <c r="DL417" i="1"/>
  <c r="R418" i="1"/>
  <c r="Z418" i="1"/>
  <c r="AN418" i="1"/>
  <c r="AV418" i="1"/>
  <c r="BD418" i="1"/>
  <c r="BL418" i="1"/>
  <c r="BT418" i="1"/>
  <c r="CB418" i="1"/>
  <c r="CJ418" i="1"/>
  <c r="CR418" i="1"/>
  <c r="CZ418" i="1"/>
  <c r="V419" i="1"/>
  <c r="AH419" i="1"/>
  <c r="AR419" i="1"/>
  <c r="AZ419" i="1"/>
  <c r="AZ415" i="1" s="1"/>
  <c r="BH419" i="1"/>
  <c r="BP419" i="1"/>
  <c r="BX419" i="1"/>
  <c r="CF419" i="1"/>
  <c r="CN419" i="1"/>
  <c r="CV419" i="1"/>
  <c r="DD419" i="1"/>
  <c r="DL419" i="1"/>
  <c r="DL415" i="1" s="1"/>
  <c r="R420" i="1"/>
  <c r="Z420" i="1"/>
  <c r="AN420" i="1"/>
  <c r="AV420" i="1"/>
  <c r="BD420" i="1"/>
  <c r="BL420" i="1"/>
  <c r="BT420" i="1"/>
  <c r="CB420" i="1"/>
  <c r="CL420" i="1"/>
  <c r="CV420" i="1"/>
  <c r="DH420" i="1"/>
  <c r="DH415" i="1" s="1"/>
  <c r="X421" i="1"/>
  <c r="AN421" i="1"/>
  <c r="AZ421" i="1"/>
  <c r="BJ421" i="1"/>
  <c r="BT421" i="1"/>
  <c r="CF421" i="1"/>
  <c r="CP421" i="1"/>
  <c r="CZ421" i="1"/>
  <c r="V423" i="1"/>
  <c r="AL423" i="1"/>
  <c r="AV423" i="1"/>
  <c r="BH423" i="1"/>
  <c r="BR423" i="1"/>
  <c r="CB423" i="1"/>
  <c r="CN423" i="1"/>
  <c r="CX423" i="1"/>
  <c r="DH423" i="1"/>
  <c r="X417" i="1"/>
  <c r="AL417" i="1"/>
  <c r="AT417" i="1"/>
  <c r="BB417" i="1"/>
  <c r="BJ417" i="1"/>
  <c r="BR417" i="1"/>
  <c r="BZ417" i="1"/>
  <c r="CH417" i="1"/>
  <c r="CP417" i="1"/>
  <c r="CX417" i="1"/>
  <c r="DF417" i="1"/>
  <c r="X419" i="1"/>
  <c r="AL419" i="1"/>
  <c r="AT419" i="1"/>
  <c r="BB419" i="1"/>
  <c r="BJ419" i="1"/>
  <c r="BR419" i="1"/>
  <c r="BZ419" i="1"/>
  <c r="CH419" i="1"/>
  <c r="CP419" i="1"/>
  <c r="CX419" i="1"/>
  <c r="DF419" i="1"/>
  <c r="DJ421" i="1"/>
  <c r="DB421" i="1"/>
  <c r="CT421" i="1"/>
  <c r="CL421" i="1"/>
  <c r="CD421" i="1"/>
  <c r="BV421" i="1"/>
  <c r="BN421" i="1"/>
  <c r="BF421" i="1"/>
  <c r="AX421" i="1"/>
  <c r="AP421" i="1"/>
  <c r="AD421" i="1"/>
  <c r="T421" i="1"/>
  <c r="Z421" i="1"/>
  <c r="AR421" i="1"/>
  <c r="BB421" i="1"/>
  <c r="BL421" i="1"/>
  <c r="BX421" i="1"/>
  <c r="CH421" i="1"/>
  <c r="CR421" i="1"/>
  <c r="DD421" i="1"/>
  <c r="X423" i="1"/>
  <c r="AN423" i="1"/>
  <c r="AZ423" i="1"/>
  <c r="BJ423" i="1"/>
  <c r="BT423" i="1"/>
  <c r="CF423" i="1"/>
  <c r="CP423" i="1"/>
  <c r="CZ423" i="1"/>
  <c r="DL429" i="1"/>
  <c r="DD429" i="1"/>
  <c r="CV429" i="1"/>
  <c r="CN429" i="1"/>
  <c r="CF429" i="1"/>
  <c r="BX429" i="1"/>
  <c r="BP429" i="1"/>
  <c r="BH429" i="1"/>
  <c r="AZ429" i="1"/>
  <c r="AR429" i="1"/>
  <c r="AH429" i="1"/>
  <c r="V429" i="1"/>
  <c r="DH429" i="1"/>
  <c r="CZ429" i="1"/>
  <c r="CR429" i="1"/>
  <c r="CJ429" i="1"/>
  <c r="CB429" i="1"/>
  <c r="BT429" i="1"/>
  <c r="BL429" i="1"/>
  <c r="BD429" i="1"/>
  <c r="AV429" i="1"/>
  <c r="AN429" i="1"/>
  <c r="Z429" i="1"/>
  <c r="R429" i="1"/>
  <c r="DB429" i="1"/>
  <c r="CL429" i="1"/>
  <c r="BV429" i="1"/>
  <c r="BF429" i="1"/>
  <c r="AP429" i="1"/>
  <c r="T429" i="1"/>
  <c r="DJ429" i="1"/>
  <c r="CT429" i="1"/>
  <c r="CD429" i="1"/>
  <c r="BN429" i="1"/>
  <c r="AX429" i="1"/>
  <c r="AD429" i="1"/>
  <c r="DF429" i="1"/>
  <c r="CP429" i="1"/>
  <c r="BZ429" i="1"/>
  <c r="BJ429" i="1"/>
  <c r="AT429" i="1"/>
  <c r="X429" i="1"/>
  <c r="CH429" i="1"/>
  <c r="R417" i="1"/>
  <c r="Z417" i="1"/>
  <c r="AN417" i="1"/>
  <c r="AV417" i="1"/>
  <c r="BD417" i="1"/>
  <c r="BL417" i="1"/>
  <c r="BT417" i="1"/>
  <c r="CB417" i="1"/>
  <c r="CJ417" i="1"/>
  <c r="CR417" i="1"/>
  <c r="CZ417" i="1"/>
  <c r="R419" i="1"/>
  <c r="Z419" i="1"/>
  <c r="AN419" i="1"/>
  <c r="AV419" i="1"/>
  <c r="BD419" i="1"/>
  <c r="BL419" i="1"/>
  <c r="BT419" i="1"/>
  <c r="CB419" i="1"/>
  <c r="CJ419" i="1"/>
  <c r="CR419" i="1"/>
  <c r="CZ419" i="1"/>
  <c r="R421" i="1"/>
  <c r="AH421" i="1"/>
  <c r="AT421" i="1"/>
  <c r="BD421" i="1"/>
  <c r="BP421" i="1"/>
  <c r="BZ421" i="1"/>
  <c r="CJ421" i="1"/>
  <c r="CV421" i="1"/>
  <c r="DF421" i="1"/>
  <c r="DJ423" i="1"/>
  <c r="DB423" i="1"/>
  <c r="CT423" i="1"/>
  <c r="CL423" i="1"/>
  <c r="CD423" i="1"/>
  <c r="BV423" i="1"/>
  <c r="BN423" i="1"/>
  <c r="BF423" i="1"/>
  <c r="AX423" i="1"/>
  <c r="AP423" i="1"/>
  <c r="AD423" i="1"/>
  <c r="T423" i="1"/>
  <c r="Z423" i="1"/>
  <c r="AR423" i="1"/>
  <c r="BB423" i="1"/>
  <c r="BL423" i="1"/>
  <c r="BX423" i="1"/>
  <c r="CH423" i="1"/>
  <c r="CR423" i="1"/>
  <c r="DD423" i="1"/>
  <c r="AL429" i="1"/>
  <c r="CX429" i="1"/>
  <c r="X422" i="1"/>
  <c r="DN422" i="1" s="1"/>
  <c r="AL422" i="1"/>
  <c r="AT422" i="1"/>
  <c r="BB422" i="1"/>
  <c r="BJ422" i="1"/>
  <c r="BR422" i="1"/>
  <c r="BZ422" i="1"/>
  <c r="CH422" i="1"/>
  <c r="CP422" i="1"/>
  <c r="CX422" i="1"/>
  <c r="DJ424" i="1"/>
  <c r="DB424" i="1"/>
  <c r="CT424" i="1"/>
  <c r="CL424" i="1"/>
  <c r="CD424" i="1"/>
  <c r="BV424" i="1"/>
  <c r="BN424" i="1"/>
  <c r="BF424" i="1"/>
  <c r="AX424" i="1"/>
  <c r="AP424" i="1"/>
  <c r="AD424" i="1"/>
  <c r="DN424" i="1" s="1"/>
  <c r="X424" i="1"/>
  <c r="AN424" i="1"/>
  <c r="AZ424" i="1"/>
  <c r="BJ424" i="1"/>
  <c r="BT424" i="1"/>
  <c r="CF424" i="1"/>
  <c r="CP424" i="1"/>
  <c r="CZ424" i="1"/>
  <c r="DL424" i="1"/>
  <c r="AT428" i="1"/>
  <c r="X428" i="1"/>
  <c r="BT428" i="1"/>
  <c r="AP428" i="1"/>
  <c r="R428" i="1"/>
  <c r="DN428" i="1" s="1"/>
  <c r="BB428" i="1"/>
  <c r="T430" i="1"/>
  <c r="AP430" i="1"/>
  <c r="BF430" i="1"/>
  <c r="BV430" i="1"/>
  <c r="CL430" i="1"/>
  <c r="DB430" i="1"/>
  <c r="DL431" i="1"/>
  <c r="DD431" i="1"/>
  <c r="CV431" i="1"/>
  <c r="CN431" i="1"/>
  <c r="CF431" i="1"/>
  <c r="BX431" i="1"/>
  <c r="BP431" i="1"/>
  <c r="BH431" i="1"/>
  <c r="AZ431" i="1"/>
  <c r="AR431" i="1"/>
  <c r="AH431" i="1"/>
  <c r="V431" i="1"/>
  <c r="DJ431" i="1"/>
  <c r="CZ431" i="1"/>
  <c r="CP431" i="1"/>
  <c r="CD431" i="1"/>
  <c r="BT431" i="1"/>
  <c r="BJ431" i="1"/>
  <c r="AX431" i="1"/>
  <c r="AN431" i="1"/>
  <c r="X431" i="1"/>
  <c r="DF431" i="1"/>
  <c r="CT431" i="1"/>
  <c r="CJ431" i="1"/>
  <c r="BZ431" i="1"/>
  <c r="BN431" i="1"/>
  <c r="BD431" i="1"/>
  <c r="AT431" i="1"/>
  <c r="AD431" i="1"/>
  <c r="R431" i="1"/>
  <c r="AP431" i="1"/>
  <c r="BL431" i="1"/>
  <c r="CH431" i="1"/>
  <c r="DB431" i="1"/>
  <c r="V432" i="1"/>
  <c r="AX432" i="1"/>
  <c r="BR432" i="1"/>
  <c r="CN432" i="1"/>
  <c r="DJ432" i="1"/>
  <c r="BT426" i="1"/>
  <c r="AP426" i="1"/>
  <c r="R426" i="1"/>
  <c r="AT426" i="1"/>
  <c r="X426" i="1"/>
  <c r="BB426" i="1"/>
  <c r="X430" i="1"/>
  <c r="AT430" i="1"/>
  <c r="BJ430" i="1"/>
  <c r="BZ430" i="1"/>
  <c r="CP430" i="1"/>
  <c r="AD432" i="1"/>
  <c r="BB432" i="1"/>
  <c r="BX432" i="1"/>
  <c r="DH430" i="1"/>
  <c r="CZ430" i="1"/>
  <c r="CR430" i="1"/>
  <c r="CJ430" i="1"/>
  <c r="CB430" i="1"/>
  <c r="BT430" i="1"/>
  <c r="BL430" i="1"/>
  <c r="BD430" i="1"/>
  <c r="AV430" i="1"/>
  <c r="AN430" i="1"/>
  <c r="Z430" i="1"/>
  <c r="R430" i="1"/>
  <c r="DL430" i="1"/>
  <c r="DD430" i="1"/>
  <c r="CV430" i="1"/>
  <c r="CN430" i="1"/>
  <c r="CF430" i="1"/>
  <c r="BX430" i="1"/>
  <c r="BP430" i="1"/>
  <c r="BH430" i="1"/>
  <c r="AZ430" i="1"/>
  <c r="AR430" i="1"/>
  <c r="AH430" i="1"/>
  <c r="V430" i="1"/>
  <c r="AL430" i="1"/>
  <c r="BB430" i="1"/>
  <c r="BR430" i="1"/>
  <c r="CH430" i="1"/>
  <c r="CX430" i="1"/>
  <c r="DH432" i="1"/>
  <c r="CZ432" i="1"/>
  <c r="CR432" i="1"/>
  <c r="CJ432" i="1"/>
  <c r="CB432" i="1"/>
  <c r="BT432" i="1"/>
  <c r="BL432" i="1"/>
  <c r="BD432" i="1"/>
  <c r="AV432" i="1"/>
  <c r="AN432" i="1"/>
  <c r="Z432" i="1"/>
  <c r="R432" i="1"/>
  <c r="DF432" i="1"/>
  <c r="CV432" i="1"/>
  <c r="CL432" i="1"/>
  <c r="BZ432" i="1"/>
  <c r="BP432" i="1"/>
  <c r="BF432" i="1"/>
  <c r="AT432" i="1"/>
  <c r="AH432" i="1"/>
  <c r="T432" i="1"/>
  <c r="DL432" i="1"/>
  <c r="DB432" i="1"/>
  <c r="CP432" i="1"/>
  <c r="CF432" i="1"/>
  <c r="BV432" i="1"/>
  <c r="BJ432" i="1"/>
  <c r="AZ432" i="1"/>
  <c r="AP432" i="1"/>
  <c r="X432" i="1"/>
  <c r="AR432" i="1"/>
  <c r="BN432" i="1"/>
  <c r="CH432" i="1"/>
  <c r="DD432" i="1"/>
  <c r="Z425" i="1"/>
  <c r="DN425" i="1" s="1"/>
  <c r="T427" i="1"/>
  <c r="DN427" i="1" s="1"/>
  <c r="AR427" i="1"/>
  <c r="DD427" i="1"/>
  <c r="T433" i="1"/>
  <c r="AL433" i="1"/>
  <c r="AV433" i="1"/>
  <c r="BF433" i="1"/>
  <c r="DN433" i="1" s="1"/>
  <c r="BR433" i="1"/>
  <c r="CH433" i="1"/>
  <c r="BB434" i="1"/>
  <c r="R434" i="1"/>
  <c r="Z434" i="1"/>
  <c r="BB435" i="1"/>
  <c r="R435" i="1"/>
  <c r="Z435" i="1"/>
  <c r="BB436" i="1"/>
  <c r="R436" i="1"/>
  <c r="Z436" i="1"/>
  <c r="BB437" i="1"/>
  <c r="R437" i="1"/>
  <c r="Z437" i="1"/>
  <c r="BB438" i="1"/>
  <c r="R438" i="1"/>
  <c r="Z438" i="1"/>
  <c r="Z427" i="1"/>
  <c r="DL433" i="1"/>
  <c r="DD433" i="1"/>
  <c r="CV433" i="1"/>
  <c r="CN433" i="1"/>
  <c r="CF433" i="1"/>
  <c r="BX433" i="1"/>
  <c r="BP433" i="1"/>
  <c r="BH433" i="1"/>
  <c r="AZ433" i="1"/>
  <c r="AR433" i="1"/>
  <c r="AH433" i="1"/>
  <c r="V433" i="1"/>
  <c r="DH433" i="1"/>
  <c r="CZ433" i="1"/>
  <c r="CR433" i="1"/>
  <c r="CJ433" i="1"/>
  <c r="CB433" i="1"/>
  <c r="BT433" i="1"/>
  <c r="Z433" i="1"/>
  <c r="AP433" i="1"/>
  <c r="BB433" i="1"/>
  <c r="BL433" i="1"/>
  <c r="BZ433" i="1"/>
  <c r="CP433" i="1"/>
  <c r="DF433" i="1"/>
  <c r="V434" i="1"/>
  <c r="V435" i="1"/>
  <c r="V436" i="1"/>
  <c r="V437" i="1"/>
  <c r="V438" i="1"/>
  <c r="X440" i="1"/>
  <c r="X439" i="1" s="1"/>
  <c r="AL440" i="1"/>
  <c r="AL439" i="1" s="1"/>
  <c r="AT440" i="1"/>
  <c r="AT439" i="1" s="1"/>
  <c r="BB440" i="1"/>
  <c r="BB439" i="1" s="1"/>
  <c r="BJ440" i="1"/>
  <c r="BJ439" i="1" s="1"/>
  <c r="BR440" i="1"/>
  <c r="BR439" i="1" s="1"/>
  <c r="BZ440" i="1"/>
  <c r="BZ439" i="1" s="1"/>
  <c r="CH440" i="1"/>
  <c r="CH439" i="1" s="1"/>
  <c r="CP440" i="1"/>
  <c r="CP439" i="1" s="1"/>
  <c r="CX440" i="1"/>
  <c r="CX439" i="1" s="1"/>
  <c r="DF440" i="1"/>
  <c r="DF439" i="1" s="1"/>
  <c r="T440" i="1"/>
  <c r="AD440" i="1"/>
  <c r="AD439" i="1" s="1"/>
  <c r="AP440" i="1"/>
  <c r="AP439" i="1" s="1"/>
  <c r="AX440" i="1"/>
  <c r="AX439" i="1" s="1"/>
  <c r="BF440" i="1"/>
  <c r="BF439" i="1" s="1"/>
  <c r="BN440" i="1"/>
  <c r="BN439" i="1" s="1"/>
  <c r="BV440" i="1"/>
  <c r="BV439" i="1" s="1"/>
  <c r="CD440" i="1"/>
  <c r="CD439" i="1" s="1"/>
  <c r="CL440" i="1"/>
  <c r="CL439" i="1" s="1"/>
  <c r="CT440" i="1"/>
  <c r="CT439" i="1" s="1"/>
  <c r="DB440" i="1"/>
  <c r="DB439" i="1" s="1"/>
  <c r="DM441" i="1" l="1"/>
  <c r="DN436" i="1"/>
  <c r="DN419" i="1"/>
  <c r="DN420" i="1"/>
  <c r="CZ415" i="1"/>
  <c r="BT415" i="1"/>
  <c r="AN415" i="1"/>
  <c r="DN423" i="1"/>
  <c r="DB415" i="1"/>
  <c r="BV415" i="1"/>
  <c r="AP415" i="1"/>
  <c r="CX415" i="1"/>
  <c r="BR415" i="1"/>
  <c r="AL415" i="1"/>
  <c r="DN414" i="1"/>
  <c r="DN412" i="1"/>
  <c r="BZ402" i="1"/>
  <c r="AT402" i="1"/>
  <c r="DN407" i="1"/>
  <c r="AV402" i="1"/>
  <c r="CB402" i="1"/>
  <c r="DH402" i="1"/>
  <c r="DL402" i="1"/>
  <c r="BT402" i="1"/>
  <c r="T402" i="1"/>
  <c r="DN409" i="1"/>
  <c r="DN394" i="1"/>
  <c r="DN384" i="1"/>
  <c r="DN388" i="1"/>
  <c r="CH392" i="1"/>
  <c r="CP386" i="1"/>
  <c r="BZ377" i="1"/>
  <c r="DN376" i="1"/>
  <c r="DN365" i="1"/>
  <c r="CR357" i="1"/>
  <c r="BL357" i="1"/>
  <c r="BB386" i="1"/>
  <c r="AZ386" i="1"/>
  <c r="CF386" i="1"/>
  <c r="DL386" i="1"/>
  <c r="AV386" i="1"/>
  <c r="CB386" i="1"/>
  <c r="DH386" i="1"/>
  <c r="AX386" i="1"/>
  <c r="CD386" i="1"/>
  <c r="DJ386" i="1"/>
  <c r="CH377" i="1"/>
  <c r="AR377" i="1"/>
  <c r="AP377" i="1"/>
  <c r="BV377" i="1"/>
  <c r="DB377" i="1"/>
  <c r="DB392" i="1"/>
  <c r="AX392" i="1"/>
  <c r="CP392" i="1"/>
  <c r="AD392" i="1"/>
  <c r="BZ392" i="1"/>
  <c r="T392" i="1"/>
  <c r="BR392" i="1"/>
  <c r="DH392" i="1"/>
  <c r="AZ392" i="1"/>
  <c r="CF392" i="1"/>
  <c r="DL392" i="1"/>
  <c r="DN389" i="1"/>
  <c r="DN375" i="1"/>
  <c r="DD357" i="1"/>
  <c r="BB392" i="1"/>
  <c r="DN390" i="1"/>
  <c r="AL386" i="1"/>
  <c r="CB377" i="1"/>
  <c r="AL377" i="1"/>
  <c r="CX357" i="1"/>
  <c r="BR357" i="1"/>
  <c r="AL357" i="1"/>
  <c r="DN379" i="1"/>
  <c r="CX337" i="1"/>
  <c r="BR337" i="1"/>
  <c r="AL337" i="1"/>
  <c r="CN337" i="1"/>
  <c r="BH337" i="1"/>
  <c r="V337" i="1"/>
  <c r="BZ321" i="1"/>
  <c r="AT321" i="1"/>
  <c r="CZ337" i="1"/>
  <c r="BT337" i="1"/>
  <c r="AN337" i="1"/>
  <c r="CL337" i="1"/>
  <c r="BF337" i="1"/>
  <c r="T337" i="1"/>
  <c r="Z307" i="1"/>
  <c r="V307" i="1"/>
  <c r="DN328" i="1"/>
  <c r="CH321" i="1"/>
  <c r="DN322" i="1"/>
  <c r="R321" i="1"/>
  <c r="BD321" i="1"/>
  <c r="CJ321" i="1"/>
  <c r="T321" i="1"/>
  <c r="BF321" i="1"/>
  <c r="CL321" i="1"/>
  <c r="DB307" i="1"/>
  <c r="BV307" i="1"/>
  <c r="AP307" i="1"/>
  <c r="CP307" i="1"/>
  <c r="BJ307" i="1"/>
  <c r="X307" i="1"/>
  <c r="DN306" i="1"/>
  <c r="DN304" i="1"/>
  <c r="R301" i="1"/>
  <c r="DN302" i="1"/>
  <c r="BD301" i="1"/>
  <c r="CJ301" i="1"/>
  <c r="T301" i="1"/>
  <c r="BF301" i="1"/>
  <c r="CL301" i="1"/>
  <c r="V301" i="1"/>
  <c r="BH301" i="1"/>
  <c r="CN301" i="1"/>
  <c r="DN295" i="1"/>
  <c r="DN279" i="1"/>
  <c r="CR271" i="1"/>
  <c r="BL271" i="1"/>
  <c r="X266" i="1"/>
  <c r="AD286" i="1"/>
  <c r="BR301" i="1"/>
  <c r="DN290" i="1"/>
  <c r="DD271" i="1"/>
  <c r="BX271" i="1"/>
  <c r="AR271" i="1"/>
  <c r="BV286" i="1"/>
  <c r="Z286" i="1"/>
  <c r="AZ286" i="1"/>
  <c r="CF286" i="1"/>
  <c r="DL286" i="1"/>
  <c r="CH271" i="1"/>
  <c r="BB271" i="1"/>
  <c r="DD266" i="1"/>
  <c r="BX266" i="1"/>
  <c r="AR266" i="1"/>
  <c r="BZ259" i="1"/>
  <c r="AT259" i="1"/>
  <c r="BV254" i="1"/>
  <c r="Z254" i="1"/>
  <c r="AZ254" i="1"/>
  <c r="CF254" i="1"/>
  <c r="DL254" i="1"/>
  <c r="CZ254" i="1"/>
  <c r="BJ254" i="1"/>
  <c r="CP245" i="1"/>
  <c r="AZ245" i="1"/>
  <c r="AD245" i="1"/>
  <c r="BL245" i="1"/>
  <c r="CR245" i="1"/>
  <c r="CR234" i="1"/>
  <c r="CX254" i="1"/>
  <c r="BF254" i="1"/>
  <c r="CN245" i="1"/>
  <c r="AX245" i="1"/>
  <c r="CT234" i="1"/>
  <c r="V234" i="1"/>
  <c r="BX259" i="1"/>
  <c r="CV259" i="1"/>
  <c r="AH259" i="1"/>
  <c r="CT254" i="1"/>
  <c r="BD254" i="1"/>
  <c r="DN251" i="1"/>
  <c r="CV245" i="1"/>
  <c r="BF245" i="1"/>
  <c r="BV234" i="1"/>
  <c r="AP234" i="1"/>
  <c r="CP234" i="1"/>
  <c r="BJ234" i="1"/>
  <c r="X234" i="1"/>
  <c r="T234" i="1"/>
  <c r="DN213" i="1"/>
  <c r="CP158" i="1"/>
  <c r="BJ158" i="1"/>
  <c r="X158" i="1"/>
  <c r="DN198" i="1"/>
  <c r="CN158" i="1"/>
  <c r="BH158" i="1"/>
  <c r="V158" i="1"/>
  <c r="CP150" i="1"/>
  <c r="BJ150" i="1"/>
  <c r="X150" i="1"/>
  <c r="CT158" i="1"/>
  <c r="BN158" i="1"/>
  <c r="AD158" i="1"/>
  <c r="CV150" i="1"/>
  <c r="BP150" i="1"/>
  <c r="AH150" i="1"/>
  <c r="CH137" i="1"/>
  <c r="BB137" i="1"/>
  <c r="DN207" i="1"/>
  <c r="R162" i="1"/>
  <c r="DN189" i="1"/>
  <c r="CL162" i="1"/>
  <c r="BF162" i="1"/>
  <c r="BZ162" i="1"/>
  <c r="AT162" i="1"/>
  <c r="CZ158" i="1"/>
  <c r="BT158" i="1"/>
  <c r="AN158" i="1"/>
  <c r="CL150" i="1"/>
  <c r="BF150" i="1"/>
  <c r="T150" i="1"/>
  <c r="DD137" i="1"/>
  <c r="BX137" i="1"/>
  <c r="AR137" i="1"/>
  <c r="CH113" i="1"/>
  <c r="DN164" i="1"/>
  <c r="CJ117" i="1"/>
  <c r="AT117" i="1"/>
  <c r="AH103" i="1"/>
  <c r="BX117" i="1"/>
  <c r="Z117" i="1"/>
  <c r="AX117" i="1"/>
  <c r="CD117" i="1"/>
  <c r="DJ117" i="1"/>
  <c r="AV137" i="1"/>
  <c r="CB137" i="1"/>
  <c r="DH137" i="1"/>
  <c r="BT117" i="1"/>
  <c r="X117" i="1"/>
  <c r="AP113" i="1"/>
  <c r="BV113" i="1"/>
  <c r="CZ113" i="1"/>
  <c r="CV103" i="1"/>
  <c r="DL103" i="1"/>
  <c r="BV103" i="1"/>
  <c r="X103" i="1"/>
  <c r="BD103" i="1"/>
  <c r="CJ103" i="1"/>
  <c r="V83" i="1"/>
  <c r="DN89" i="1"/>
  <c r="CP83" i="1"/>
  <c r="BJ83" i="1"/>
  <c r="DN81" i="1"/>
  <c r="CX117" i="1"/>
  <c r="BH117" i="1"/>
  <c r="R113" i="1"/>
  <c r="DN116" i="1"/>
  <c r="DD103" i="1"/>
  <c r="DN105" i="1"/>
  <c r="DN92" i="1"/>
  <c r="DN90" i="1"/>
  <c r="DN88" i="1"/>
  <c r="DN86" i="1"/>
  <c r="BZ78" i="1"/>
  <c r="BV59" i="1"/>
  <c r="AP59" i="1"/>
  <c r="BH78" i="1"/>
  <c r="AN70" i="1"/>
  <c r="BT70" i="1"/>
  <c r="CZ70" i="1"/>
  <c r="DH59" i="1"/>
  <c r="BT59" i="1"/>
  <c r="AN59" i="1"/>
  <c r="DN52" i="1"/>
  <c r="AR42" i="1"/>
  <c r="CD35" i="1"/>
  <c r="AR35" i="1"/>
  <c r="CH18" i="1"/>
  <c r="BB18" i="1"/>
  <c r="BB441" i="1" s="1"/>
  <c r="CB18" i="1"/>
  <c r="CH78" i="1"/>
  <c r="DN79" i="1"/>
  <c r="R78" i="1"/>
  <c r="BD78" i="1"/>
  <c r="CJ78" i="1"/>
  <c r="T78" i="1"/>
  <c r="BF78" i="1"/>
  <c r="CL78" i="1"/>
  <c r="DN74" i="1"/>
  <c r="DF59" i="1"/>
  <c r="BR59" i="1"/>
  <c r="AL59" i="1"/>
  <c r="CT59" i="1"/>
  <c r="CH32" i="1"/>
  <c r="BB32" i="1"/>
  <c r="BR83" i="1"/>
  <c r="Z83" i="1"/>
  <c r="BL83" i="1"/>
  <c r="CR83" i="1"/>
  <c r="AD83" i="1"/>
  <c r="BN83" i="1"/>
  <c r="CT83" i="1"/>
  <c r="DN82" i="1"/>
  <c r="AZ78" i="1"/>
  <c r="DN73" i="1"/>
  <c r="BV70" i="1"/>
  <c r="Z70" i="1"/>
  <c r="AZ70" i="1"/>
  <c r="CF70" i="1"/>
  <c r="DL70" i="1"/>
  <c r="BX59" i="1"/>
  <c r="AR59" i="1"/>
  <c r="BZ55" i="1"/>
  <c r="AT55" i="1"/>
  <c r="CZ49" i="1"/>
  <c r="BV49" i="1"/>
  <c r="AP49" i="1"/>
  <c r="CP49" i="1"/>
  <c r="BJ49" i="1"/>
  <c r="X49" i="1"/>
  <c r="CR42" i="1"/>
  <c r="BL42" i="1"/>
  <c r="CN42" i="1"/>
  <c r="CD42" i="1"/>
  <c r="AX42" i="1"/>
  <c r="CX42" i="1"/>
  <c r="BR42" i="1"/>
  <c r="AL42" i="1"/>
  <c r="DN37" i="1"/>
  <c r="BZ35" i="1"/>
  <c r="AT35" i="1"/>
  <c r="DD32" i="1"/>
  <c r="BX32" i="1"/>
  <c r="AR32" i="1"/>
  <c r="BD18" i="1"/>
  <c r="CL18" i="1"/>
  <c r="BF18" i="1"/>
  <c r="T18" i="1"/>
  <c r="DN20" i="1"/>
  <c r="DN18" i="1" s="1"/>
  <c r="R18" i="1"/>
  <c r="DN437" i="1"/>
  <c r="DN432" i="1"/>
  <c r="DN426" i="1"/>
  <c r="DN431" i="1"/>
  <c r="DN421" i="1"/>
  <c r="CR415" i="1"/>
  <c r="BL415" i="1"/>
  <c r="Z415" i="1"/>
  <c r="CT415" i="1"/>
  <c r="BN415" i="1"/>
  <c r="CP415" i="1"/>
  <c r="BJ415" i="1"/>
  <c r="X415" i="1"/>
  <c r="DN408" i="1"/>
  <c r="CF402" i="1"/>
  <c r="AZ402" i="1"/>
  <c r="CX402" i="1"/>
  <c r="BR402" i="1"/>
  <c r="AL402" i="1"/>
  <c r="DN406" i="1"/>
  <c r="BD402" i="1"/>
  <c r="CN402" i="1"/>
  <c r="AH402" i="1"/>
  <c r="DN396" i="1"/>
  <c r="AP392" i="1"/>
  <c r="BJ386" i="1"/>
  <c r="DF377" i="1"/>
  <c r="DN378" i="1"/>
  <c r="R377" i="1"/>
  <c r="BH357" i="1"/>
  <c r="DN359" i="1"/>
  <c r="DN357" i="1" s="1"/>
  <c r="BV392" i="1"/>
  <c r="DN387" i="1"/>
  <c r="DN386" i="1" s="1"/>
  <c r="R386" i="1"/>
  <c r="BX377" i="1"/>
  <c r="Z377" i="1"/>
  <c r="AX377" i="1"/>
  <c r="CD377" i="1"/>
  <c r="DJ377" i="1"/>
  <c r="DN367" i="1"/>
  <c r="BL392" i="1"/>
  <c r="BJ392" i="1"/>
  <c r="CZ392" i="1"/>
  <c r="AT392" i="1"/>
  <c r="CJ392" i="1"/>
  <c r="AL392" i="1"/>
  <c r="CB392" i="1"/>
  <c r="V392" i="1"/>
  <c r="BH392" i="1"/>
  <c r="CN392" i="1"/>
  <c r="BR377" i="1"/>
  <c r="DN362" i="1"/>
  <c r="CP357" i="1"/>
  <c r="BJ357" i="1"/>
  <c r="X357" i="1"/>
  <c r="DN356" i="1"/>
  <c r="DN348" i="1"/>
  <c r="CP337" i="1"/>
  <c r="BJ337" i="1"/>
  <c r="X337" i="1"/>
  <c r="DL337" i="1"/>
  <c r="CF337" i="1"/>
  <c r="AZ337" i="1"/>
  <c r="DN352" i="1"/>
  <c r="CR337" i="1"/>
  <c r="BL337" i="1"/>
  <c r="DJ337" i="1"/>
  <c r="CD337" i="1"/>
  <c r="AX337" i="1"/>
  <c r="R307" i="1"/>
  <c r="DN316" i="1"/>
  <c r="DN326" i="1"/>
  <c r="BR321" i="1"/>
  <c r="Z321" i="1"/>
  <c r="BL321" i="1"/>
  <c r="CR321" i="1"/>
  <c r="AD321" i="1"/>
  <c r="BN321" i="1"/>
  <c r="CT321" i="1"/>
  <c r="CT307" i="1"/>
  <c r="BN307" i="1"/>
  <c r="AD307" i="1"/>
  <c r="CH307" i="1"/>
  <c r="BB307" i="1"/>
  <c r="Z301" i="1"/>
  <c r="BL301" i="1"/>
  <c r="CR301" i="1"/>
  <c r="AD301" i="1"/>
  <c r="BN301" i="1"/>
  <c r="CT301" i="1"/>
  <c r="AH301" i="1"/>
  <c r="BP301" i="1"/>
  <c r="CV301" i="1"/>
  <c r="CJ271" i="1"/>
  <c r="BD271" i="1"/>
  <c r="DN273" i="1"/>
  <c r="DN288" i="1"/>
  <c r="DN286" i="1" s="1"/>
  <c r="BD286" i="1"/>
  <c r="CJ286" i="1"/>
  <c r="AL301" i="1"/>
  <c r="CV271" i="1"/>
  <c r="BP271" i="1"/>
  <c r="AH271" i="1"/>
  <c r="CP301" i="1"/>
  <c r="DB286" i="1"/>
  <c r="BL286" i="1"/>
  <c r="V286" i="1"/>
  <c r="BH286" i="1"/>
  <c r="CN286" i="1"/>
  <c r="DN281" i="1"/>
  <c r="BZ271" i="1"/>
  <c r="AT271" i="1"/>
  <c r="CV266" i="1"/>
  <c r="BP266" i="1"/>
  <c r="AH266" i="1"/>
  <c r="DN265" i="1"/>
  <c r="CX259" i="1"/>
  <c r="BR259" i="1"/>
  <c r="AL259" i="1"/>
  <c r="CF245" i="1"/>
  <c r="BT245" i="1"/>
  <c r="CZ245" i="1"/>
  <c r="AN259" i="1"/>
  <c r="BT259" i="1"/>
  <c r="CZ259" i="1"/>
  <c r="AV254" i="1"/>
  <c r="DN253" i="1"/>
  <c r="CD245" i="1"/>
  <c r="AL245" i="1"/>
  <c r="CL234" i="1"/>
  <c r="BH259" i="1"/>
  <c r="CF259" i="1"/>
  <c r="DN258" i="1"/>
  <c r="CJ254" i="1"/>
  <c r="AT254" i="1"/>
  <c r="CL245" i="1"/>
  <c r="AT245" i="1"/>
  <c r="DN242" i="1"/>
  <c r="Z234" i="1"/>
  <c r="BN234" i="1"/>
  <c r="CH234" i="1"/>
  <c r="BB234" i="1"/>
  <c r="DN233" i="1"/>
  <c r="DN231" i="1"/>
  <c r="DN229" i="1"/>
  <c r="DN227" i="1"/>
  <c r="DN225" i="1"/>
  <c r="DN190" i="1"/>
  <c r="DL158" i="1"/>
  <c r="CF158" i="1"/>
  <c r="AZ158" i="1"/>
  <c r="CH150" i="1"/>
  <c r="BB150" i="1"/>
  <c r="DN194" i="1"/>
  <c r="Z162" i="1"/>
  <c r="CN150" i="1"/>
  <c r="BH150" i="1"/>
  <c r="V150" i="1"/>
  <c r="BZ137" i="1"/>
  <c r="AT137" i="1"/>
  <c r="DN223" i="1"/>
  <c r="DN219" i="1"/>
  <c r="DN205" i="1"/>
  <c r="DJ162" i="1"/>
  <c r="CD162" i="1"/>
  <c r="AX162" i="1"/>
  <c r="CX162" i="1"/>
  <c r="BR162" i="1"/>
  <c r="AL162" i="1"/>
  <c r="CR158" i="1"/>
  <c r="BL158" i="1"/>
  <c r="Z158" i="1"/>
  <c r="DJ150" i="1"/>
  <c r="CD150" i="1"/>
  <c r="AX150" i="1"/>
  <c r="CV137" i="1"/>
  <c r="BP137" i="1"/>
  <c r="AH137" i="1"/>
  <c r="DN136" i="1"/>
  <c r="DN132" i="1"/>
  <c r="DN128" i="1"/>
  <c r="BZ117" i="1"/>
  <c r="AH117" i="1"/>
  <c r="DD117" i="1"/>
  <c r="BL117" i="1"/>
  <c r="T117" i="1"/>
  <c r="BF117" i="1"/>
  <c r="CL117" i="1"/>
  <c r="DN146" i="1"/>
  <c r="DN139" i="1"/>
  <c r="DN137" i="1" s="1"/>
  <c r="BD137" i="1"/>
  <c r="CJ137" i="1"/>
  <c r="T137" i="1"/>
  <c r="CZ117" i="1"/>
  <c r="BJ117" i="1"/>
  <c r="CF113" i="1"/>
  <c r="Z113" i="1"/>
  <c r="AX113" i="1"/>
  <c r="DH113" i="1"/>
  <c r="DB103" i="1"/>
  <c r="BJ103" i="1"/>
  <c r="Z103" i="1"/>
  <c r="BL103" i="1"/>
  <c r="CR103" i="1"/>
  <c r="CN117" i="1"/>
  <c r="AV117" i="1"/>
  <c r="DD78" i="1"/>
  <c r="AR78" i="1"/>
  <c r="X70" i="1"/>
  <c r="AV70" i="1"/>
  <c r="CB70" i="1"/>
  <c r="CX59" i="1"/>
  <c r="BL59" i="1"/>
  <c r="Z59" i="1"/>
  <c r="BP42" i="1"/>
  <c r="AH42" i="1"/>
  <c r="AH35" i="1"/>
  <c r="DD18" i="1"/>
  <c r="BZ18" i="1"/>
  <c r="AT18" i="1"/>
  <c r="AT441" i="1" s="1"/>
  <c r="BR78" i="1"/>
  <c r="Z78" i="1"/>
  <c r="BL78" i="1"/>
  <c r="CR78" i="1"/>
  <c r="AD78" i="1"/>
  <c r="BN78" i="1"/>
  <c r="CT78" i="1"/>
  <c r="CV59" i="1"/>
  <c r="BJ59" i="1"/>
  <c r="X59" i="1"/>
  <c r="DB59" i="1"/>
  <c r="BZ32" i="1"/>
  <c r="AT32" i="1"/>
  <c r="BB83" i="1"/>
  <c r="AN83" i="1"/>
  <c r="BT83" i="1"/>
  <c r="CZ83" i="1"/>
  <c r="AP83" i="1"/>
  <c r="BV83" i="1"/>
  <c r="DB83" i="1"/>
  <c r="CV78" i="1"/>
  <c r="AH78" i="1"/>
  <c r="DB70" i="1"/>
  <c r="BL70" i="1"/>
  <c r="V70" i="1"/>
  <c r="BH70" i="1"/>
  <c r="CN70" i="1"/>
  <c r="DN66" i="1"/>
  <c r="BP59" i="1"/>
  <c r="AH59" i="1"/>
  <c r="CX55" i="1"/>
  <c r="BR55" i="1"/>
  <c r="AL55" i="1"/>
  <c r="CR49" i="1"/>
  <c r="BN49" i="1"/>
  <c r="AD49" i="1"/>
  <c r="CH49" i="1"/>
  <c r="BB49" i="1"/>
  <c r="DN48" i="1"/>
  <c r="CJ42" i="1"/>
  <c r="BD42" i="1"/>
  <c r="DN46" i="1"/>
  <c r="DN42" i="1" s="1"/>
  <c r="CF42" i="1"/>
  <c r="DB42" i="1"/>
  <c r="BV42" i="1"/>
  <c r="AP42" i="1"/>
  <c r="CP42" i="1"/>
  <c r="BJ42" i="1"/>
  <c r="X42" i="1"/>
  <c r="DN40" i="1"/>
  <c r="CX35" i="1"/>
  <c r="BR35" i="1"/>
  <c r="AL35" i="1"/>
  <c r="CV32" i="1"/>
  <c r="BP32" i="1"/>
  <c r="BP441" i="1" s="1"/>
  <c r="AH32" i="1"/>
  <c r="AH441" i="1" s="1"/>
  <c r="DN22" i="1"/>
  <c r="AV18" i="1"/>
  <c r="AV441" i="1" s="1"/>
  <c r="DH18" i="1"/>
  <c r="DH441" i="1" s="1"/>
  <c r="CD18" i="1"/>
  <c r="CD441" i="1" s="1"/>
  <c r="AX18" i="1"/>
  <c r="DN85" i="1"/>
  <c r="DN440" i="1"/>
  <c r="DN439" i="1" s="1"/>
  <c r="T439" i="1"/>
  <c r="DN438" i="1"/>
  <c r="DN434" i="1"/>
  <c r="DN430" i="1"/>
  <c r="CJ415" i="1"/>
  <c r="BD415" i="1"/>
  <c r="DN416" i="1"/>
  <c r="R415" i="1"/>
  <c r="CL415" i="1"/>
  <c r="BF415" i="1"/>
  <c r="CH415" i="1"/>
  <c r="BB415" i="1"/>
  <c r="CP402" i="1"/>
  <c r="BJ402" i="1"/>
  <c r="X402" i="1"/>
  <c r="CZ402" i="1"/>
  <c r="AP402" i="1"/>
  <c r="BV402" i="1"/>
  <c r="DB402" i="1"/>
  <c r="DN404" i="1"/>
  <c r="DN400" i="1"/>
  <c r="DN399" i="1"/>
  <c r="X386" i="1"/>
  <c r="BD377" i="1"/>
  <c r="CN357" i="1"/>
  <c r="DN361" i="1"/>
  <c r="CB357" i="1"/>
  <c r="AV357" i="1"/>
  <c r="Z392" i="1"/>
  <c r="Z386" i="1"/>
  <c r="BL386" i="1"/>
  <c r="CR386" i="1"/>
  <c r="DN380" i="1"/>
  <c r="DD377" i="1"/>
  <c r="BL377" i="1"/>
  <c r="T377" i="1"/>
  <c r="BF377" i="1"/>
  <c r="CL377" i="1"/>
  <c r="R402" i="1"/>
  <c r="X392" i="1"/>
  <c r="BT392" i="1"/>
  <c r="DJ392" i="1"/>
  <c r="BD392" i="1"/>
  <c r="CT392" i="1"/>
  <c r="AV392" i="1"/>
  <c r="CL392" i="1"/>
  <c r="AH392" i="1"/>
  <c r="BP392" i="1"/>
  <c r="CV392" i="1"/>
  <c r="AR357" i="1"/>
  <c r="CX377" i="1"/>
  <c r="BH377" i="1"/>
  <c r="AD357" i="1"/>
  <c r="CH357" i="1"/>
  <c r="BB357" i="1"/>
  <c r="DN346" i="1"/>
  <c r="CH337" i="1"/>
  <c r="BB337" i="1"/>
  <c r="DN350" i="1"/>
  <c r="DD337" i="1"/>
  <c r="BX337" i="1"/>
  <c r="AR337" i="1"/>
  <c r="CP321" i="1"/>
  <c r="BJ321" i="1"/>
  <c r="DN349" i="1"/>
  <c r="DN344" i="1"/>
  <c r="DN342" i="1"/>
  <c r="CJ337" i="1"/>
  <c r="BD337" i="1"/>
  <c r="DB337" i="1"/>
  <c r="BV337" i="1"/>
  <c r="AP337" i="1"/>
  <c r="DN324" i="1"/>
  <c r="BB321" i="1"/>
  <c r="AN321" i="1"/>
  <c r="BT321" i="1"/>
  <c r="CZ321" i="1"/>
  <c r="AP321" i="1"/>
  <c r="BV321" i="1"/>
  <c r="DB321" i="1"/>
  <c r="CL307" i="1"/>
  <c r="BF307" i="1"/>
  <c r="T307" i="1"/>
  <c r="BZ307" i="1"/>
  <c r="AT307" i="1"/>
  <c r="CH301" i="1"/>
  <c r="AN301" i="1"/>
  <c r="BT301" i="1"/>
  <c r="CZ301" i="1"/>
  <c r="AP301" i="1"/>
  <c r="BV301" i="1"/>
  <c r="DB301" i="1"/>
  <c r="AR301" i="1"/>
  <c r="BX301" i="1"/>
  <c r="DD301" i="1"/>
  <c r="DN275" i="1"/>
  <c r="DN298" i="1"/>
  <c r="DN283" i="1"/>
  <c r="R286" i="1"/>
  <c r="CN271" i="1"/>
  <c r="BH271" i="1"/>
  <c r="V271" i="1"/>
  <c r="BJ301" i="1"/>
  <c r="CR286" i="1"/>
  <c r="BB286" i="1"/>
  <c r="AH286" i="1"/>
  <c r="BP286" i="1"/>
  <c r="CV286" i="1"/>
  <c r="CX271" i="1"/>
  <c r="BR271" i="1"/>
  <c r="AL271" i="1"/>
  <c r="CP259" i="1"/>
  <c r="BJ259" i="1"/>
  <c r="X259" i="1"/>
  <c r="DN269" i="1"/>
  <c r="R271" i="1"/>
  <c r="DN249" i="1"/>
  <c r="DN245" i="1" s="1"/>
  <c r="DL245" i="1"/>
  <c r="Z245" i="1"/>
  <c r="CB245" i="1"/>
  <c r="AV259" i="1"/>
  <c r="CB259" i="1"/>
  <c r="DH259" i="1"/>
  <c r="CB254" i="1"/>
  <c r="BR245" i="1"/>
  <c r="X245" i="1"/>
  <c r="DN264" i="1"/>
  <c r="AR259" i="1"/>
  <c r="BP259" i="1"/>
  <c r="AD254" i="1"/>
  <c r="BZ245" i="1"/>
  <c r="AH245" i="1"/>
  <c r="DN239" i="1"/>
  <c r="R234" i="1"/>
  <c r="DN237" i="1"/>
  <c r="DN234" i="1" s="1"/>
  <c r="BF234" i="1"/>
  <c r="BZ234" i="1"/>
  <c r="AT234" i="1"/>
  <c r="DD158" i="1"/>
  <c r="BX158" i="1"/>
  <c r="AR158" i="1"/>
  <c r="BZ150" i="1"/>
  <c r="AT150" i="1"/>
  <c r="DL150" i="1"/>
  <c r="CF150" i="1"/>
  <c r="AZ150" i="1"/>
  <c r="DN260" i="1"/>
  <c r="DN211" i="1"/>
  <c r="DN196" i="1"/>
  <c r="DB162" i="1"/>
  <c r="BV162" i="1"/>
  <c r="AP162" i="1"/>
  <c r="CP162" i="1"/>
  <c r="BJ162" i="1"/>
  <c r="X162" i="1"/>
  <c r="DN161" i="1"/>
  <c r="CJ158" i="1"/>
  <c r="BD158" i="1"/>
  <c r="R158" i="1"/>
  <c r="DN159" i="1"/>
  <c r="DN158" i="1" s="1"/>
  <c r="DB150" i="1"/>
  <c r="BV150" i="1"/>
  <c r="AP150" i="1"/>
  <c r="CN137" i="1"/>
  <c r="BH137" i="1"/>
  <c r="V137" i="1"/>
  <c r="R137" i="1"/>
  <c r="BP117" i="1"/>
  <c r="DN118" i="1"/>
  <c r="R117" i="1"/>
  <c r="DN109" i="1"/>
  <c r="DN96" i="1"/>
  <c r="CR117" i="1"/>
  <c r="BB117" i="1"/>
  <c r="AD117" i="1"/>
  <c r="BN117" i="1"/>
  <c r="CT117" i="1"/>
  <c r="DN163" i="1"/>
  <c r="BL137" i="1"/>
  <c r="CR137" i="1"/>
  <c r="CP117" i="1"/>
  <c r="AZ117" i="1"/>
  <c r="DL113" i="1"/>
  <c r="BF113" i="1"/>
  <c r="AL103" i="1"/>
  <c r="CP103" i="1"/>
  <c r="AZ103" i="1"/>
  <c r="AN103" i="1"/>
  <c r="BT103" i="1"/>
  <c r="CZ103" i="1"/>
  <c r="DN102" i="1"/>
  <c r="BZ83" i="1"/>
  <c r="AT83" i="1"/>
  <c r="DN76" i="1"/>
  <c r="DN151" i="1"/>
  <c r="DN150" i="1" s="1"/>
  <c r="DN120" i="1"/>
  <c r="CB117" i="1"/>
  <c r="AL117" i="1"/>
  <c r="DN112" i="1"/>
  <c r="DN103" i="1" s="1"/>
  <c r="DF78" i="1"/>
  <c r="AT78" i="1"/>
  <c r="CP59" i="1"/>
  <c r="BF59" i="1"/>
  <c r="T59" i="1"/>
  <c r="V18" i="1"/>
  <c r="V441" i="1" s="1"/>
  <c r="CN78" i="1"/>
  <c r="V78" i="1"/>
  <c r="DN72" i="1"/>
  <c r="DN70" i="1" s="1"/>
  <c r="BD70" i="1"/>
  <c r="CJ70" i="1"/>
  <c r="CN59" i="1"/>
  <c r="DN60" i="1"/>
  <c r="R59" i="1"/>
  <c r="DN47" i="1"/>
  <c r="BH42" i="1"/>
  <c r="CT35" i="1"/>
  <c r="V35" i="1"/>
  <c r="DN33" i="1"/>
  <c r="R32" i="1"/>
  <c r="DN29" i="1"/>
  <c r="DJ18" i="1"/>
  <c r="DJ441" i="1" s="1"/>
  <c r="CV18" i="1"/>
  <c r="CV441" i="1" s="1"/>
  <c r="BR18" i="1"/>
  <c r="AL18" i="1"/>
  <c r="AL441" i="1" s="1"/>
  <c r="Z441" i="1"/>
  <c r="BB78" i="1"/>
  <c r="AN78" i="1"/>
  <c r="BT78" i="1"/>
  <c r="CZ78" i="1"/>
  <c r="AP78" i="1"/>
  <c r="BV78" i="1"/>
  <c r="DB78" i="1"/>
  <c r="DB441" i="1" s="1"/>
  <c r="CJ59" i="1"/>
  <c r="BB59" i="1"/>
  <c r="CD59" i="1"/>
  <c r="DJ59" i="1"/>
  <c r="CX32" i="1"/>
  <c r="BR32" i="1"/>
  <c r="AL32" i="1"/>
  <c r="DN114" i="1"/>
  <c r="DN113" i="1" s="1"/>
  <c r="R103" i="1"/>
  <c r="CX83" i="1"/>
  <c r="AL83" i="1"/>
  <c r="AV83" i="1"/>
  <c r="CB83" i="1"/>
  <c r="DH83" i="1"/>
  <c r="AX83" i="1"/>
  <c r="CD83" i="1"/>
  <c r="DJ83" i="1"/>
  <c r="CF78" i="1"/>
  <c r="CR70" i="1"/>
  <c r="BB70" i="1"/>
  <c r="AH70" i="1"/>
  <c r="BP70" i="1"/>
  <c r="CV70" i="1"/>
  <c r="CR59" i="1"/>
  <c r="BH59" i="1"/>
  <c r="V59" i="1"/>
  <c r="CP55" i="1"/>
  <c r="BJ55" i="1"/>
  <c r="X55" i="1"/>
  <c r="R53" i="1"/>
  <c r="DN54" i="1"/>
  <c r="DN53" i="1" s="1"/>
  <c r="CJ49" i="1"/>
  <c r="BF49" i="1"/>
  <c r="T49" i="1"/>
  <c r="BZ49" i="1"/>
  <c r="AT49" i="1"/>
  <c r="DH42" i="1"/>
  <c r="CB42" i="1"/>
  <c r="CB441" i="1" s="1"/>
  <c r="AV42" i="1"/>
  <c r="DD42" i="1"/>
  <c r="CT42" i="1"/>
  <c r="BN42" i="1"/>
  <c r="AD42" i="1"/>
  <c r="CH42" i="1"/>
  <c r="BB42" i="1"/>
  <c r="AD35" i="1"/>
  <c r="AN35" i="1"/>
  <c r="CP35" i="1"/>
  <c r="BJ35" i="1"/>
  <c r="X35" i="1"/>
  <c r="DN34" i="1"/>
  <c r="CN32" i="1"/>
  <c r="CN441" i="1" s="1"/>
  <c r="BH32" i="1"/>
  <c r="BH441" i="1" s="1"/>
  <c r="V32" i="1"/>
  <c r="DF18" i="1"/>
  <c r="AN18" i="1"/>
  <c r="AN441" i="1" s="1"/>
  <c r="CZ18" i="1"/>
  <c r="CZ441" i="1" s="1"/>
  <c r="BV18" i="1"/>
  <c r="AP18" i="1"/>
  <c r="CJ18" i="1"/>
  <c r="DN36" i="1"/>
  <c r="DN35" i="1" s="1"/>
  <c r="R49" i="1"/>
  <c r="DN57" i="1"/>
  <c r="R42" i="1"/>
  <c r="DN435" i="1"/>
  <c r="DN417" i="1"/>
  <c r="DN429" i="1"/>
  <c r="DN418" i="1"/>
  <c r="V415" i="1"/>
  <c r="CB415" i="1"/>
  <c r="AV415" i="1"/>
  <c r="DJ415" i="1"/>
  <c r="CD415" i="1"/>
  <c r="AX415" i="1"/>
  <c r="DF415" i="1"/>
  <c r="BZ415" i="1"/>
  <c r="AT415" i="1"/>
  <c r="CV402" i="1"/>
  <c r="BP402" i="1"/>
  <c r="CH402" i="1"/>
  <c r="BB402" i="1"/>
  <c r="AN402" i="1"/>
  <c r="Z402" i="1"/>
  <c r="AX402" i="1"/>
  <c r="CD402" i="1"/>
  <c r="DJ402" i="1"/>
  <c r="DF402" i="1"/>
  <c r="BH402" i="1"/>
  <c r="DN382" i="1"/>
  <c r="DN401" i="1"/>
  <c r="CJ377" i="1"/>
  <c r="AT377" i="1"/>
  <c r="DN369" i="1"/>
  <c r="DN363" i="1"/>
  <c r="CH386" i="1"/>
  <c r="AN386" i="1"/>
  <c r="BT386" i="1"/>
  <c r="CZ386" i="1"/>
  <c r="CR377" i="1"/>
  <c r="BB377" i="1"/>
  <c r="AD377" i="1"/>
  <c r="BN377" i="1"/>
  <c r="CT377" i="1"/>
  <c r="DN403" i="1"/>
  <c r="DN402" i="1" s="1"/>
  <c r="AN392" i="1"/>
  <c r="CD392" i="1"/>
  <c r="R392" i="1"/>
  <c r="DN393" i="1"/>
  <c r="BN392" i="1"/>
  <c r="DF392" i="1"/>
  <c r="BF392" i="1"/>
  <c r="CX392" i="1"/>
  <c r="AR392" i="1"/>
  <c r="BX392" i="1"/>
  <c r="DD392" i="1"/>
  <c r="BX357" i="1"/>
  <c r="BR386" i="1"/>
  <c r="AV377" i="1"/>
  <c r="DN371" i="1"/>
  <c r="DN364" i="1"/>
  <c r="DN360" i="1"/>
  <c r="T357" i="1"/>
  <c r="BZ357" i="1"/>
  <c r="AT357" i="1"/>
  <c r="R357" i="1"/>
  <c r="DN354" i="1"/>
  <c r="BZ337" i="1"/>
  <c r="AT337" i="1"/>
  <c r="CV337" i="1"/>
  <c r="BP337" i="1"/>
  <c r="AH337" i="1"/>
  <c r="DH337" i="1"/>
  <c r="CB337" i="1"/>
  <c r="AV337" i="1"/>
  <c r="CT337" i="1"/>
  <c r="BN337" i="1"/>
  <c r="AD337" i="1"/>
  <c r="V321" i="1"/>
  <c r="DN338" i="1"/>
  <c r="DN330" i="1"/>
  <c r="CX321" i="1"/>
  <c r="AL321" i="1"/>
  <c r="AV321" i="1"/>
  <c r="CB321" i="1"/>
  <c r="DH321" i="1"/>
  <c r="AX321" i="1"/>
  <c r="CD321" i="1"/>
  <c r="DJ321" i="1"/>
  <c r="DN320" i="1"/>
  <c r="DJ307" i="1"/>
  <c r="CD307" i="1"/>
  <c r="AX307" i="1"/>
  <c r="CX307" i="1"/>
  <c r="BR307" i="1"/>
  <c r="AL307" i="1"/>
  <c r="BB301" i="1"/>
  <c r="AV301" i="1"/>
  <c r="CB301" i="1"/>
  <c r="DH301" i="1"/>
  <c r="AX301" i="1"/>
  <c r="CD301" i="1"/>
  <c r="DJ301" i="1"/>
  <c r="AZ301" i="1"/>
  <c r="CF301" i="1"/>
  <c r="DL301" i="1"/>
  <c r="DN291" i="1"/>
  <c r="DN277" i="1"/>
  <c r="CZ271" i="1"/>
  <c r="BT271" i="1"/>
  <c r="AN271" i="1"/>
  <c r="AN286" i="1"/>
  <c r="BT286" i="1"/>
  <c r="CZ286" i="1"/>
  <c r="DN309" i="1"/>
  <c r="DN307" i="1" s="1"/>
  <c r="X286" i="1"/>
  <c r="DL271" i="1"/>
  <c r="CF271" i="1"/>
  <c r="AZ271" i="1"/>
  <c r="DN271" i="1"/>
  <c r="X301" i="1"/>
  <c r="DN289" i="1"/>
  <c r="CH286" i="1"/>
  <c r="AP286" i="1"/>
  <c r="AR286" i="1"/>
  <c r="BX286" i="1"/>
  <c r="DD286" i="1"/>
  <c r="CP271" i="1"/>
  <c r="BJ271" i="1"/>
  <c r="X271" i="1"/>
  <c r="DN270" i="1"/>
  <c r="DN268" i="1"/>
  <c r="DN266" i="1" s="1"/>
  <c r="CH259" i="1"/>
  <c r="BB259" i="1"/>
  <c r="DN285" i="1"/>
  <c r="DN284" i="1" s="1"/>
  <c r="CH254" i="1"/>
  <c r="AP254" i="1"/>
  <c r="AR254" i="1"/>
  <c r="BX254" i="1"/>
  <c r="DD254" i="1"/>
  <c r="DB245" i="1"/>
  <c r="BJ245" i="1"/>
  <c r="DN241" i="1"/>
  <c r="CZ234" i="1"/>
  <c r="DN263" i="1"/>
  <c r="T259" i="1"/>
  <c r="DN261" i="1"/>
  <c r="BD259" i="1"/>
  <c r="CJ259" i="1"/>
  <c r="DN256" i="1"/>
  <c r="DH254" i="1"/>
  <c r="CX245" i="1"/>
  <c r="BH245" i="1"/>
  <c r="DN243" i="1"/>
  <c r="DB234" i="1"/>
  <c r="CN259" i="1"/>
  <c r="AZ259" i="1"/>
  <c r="DF254" i="1"/>
  <c r="BN254" i="1"/>
  <c r="R254" i="1"/>
  <c r="DN255" i="1"/>
  <c r="DF245" i="1"/>
  <c r="DF441" i="1" s="1"/>
  <c r="BP245" i="1"/>
  <c r="V245" i="1"/>
  <c r="CD234" i="1"/>
  <c r="AX234" i="1"/>
  <c r="CX234" i="1"/>
  <c r="BR234" i="1"/>
  <c r="AL234" i="1"/>
  <c r="CX158" i="1"/>
  <c r="BR158" i="1"/>
  <c r="AL158" i="1"/>
  <c r="DN215" i="1"/>
  <c r="CV158" i="1"/>
  <c r="BP158" i="1"/>
  <c r="AH158" i="1"/>
  <c r="CX150" i="1"/>
  <c r="BR150" i="1"/>
  <c r="AL150" i="1"/>
  <c r="DN217" i="1"/>
  <c r="V162" i="1"/>
  <c r="DB158" i="1"/>
  <c r="BV158" i="1"/>
  <c r="AP158" i="1"/>
  <c r="DD150" i="1"/>
  <c r="BX150" i="1"/>
  <c r="AR150" i="1"/>
  <c r="CP137" i="1"/>
  <c r="BJ137" i="1"/>
  <c r="X137" i="1"/>
  <c r="DN209" i="1"/>
  <c r="CT162" i="1"/>
  <c r="BN162" i="1"/>
  <c r="CH162" i="1"/>
  <c r="BB162" i="1"/>
  <c r="DH158" i="1"/>
  <c r="CB158" i="1"/>
  <c r="AV158" i="1"/>
  <c r="CT150" i="1"/>
  <c r="BN150" i="1"/>
  <c r="AD150" i="1"/>
  <c r="DL137" i="1"/>
  <c r="CF137" i="1"/>
  <c r="AZ137" i="1"/>
  <c r="DN134" i="1"/>
  <c r="DN130" i="1"/>
  <c r="DN126" i="1"/>
  <c r="CV117" i="1"/>
  <c r="BD117" i="1"/>
  <c r="CH117" i="1"/>
  <c r="AR117" i="1"/>
  <c r="AP117" i="1"/>
  <c r="BV117" i="1"/>
  <c r="BV441" i="1" s="1"/>
  <c r="DB117" i="1"/>
  <c r="BT137" i="1"/>
  <c r="CZ137" i="1"/>
  <c r="DN124" i="1"/>
  <c r="CF117" i="1"/>
  <c r="AN117" i="1"/>
  <c r="CR113" i="1"/>
  <c r="BP103" i="1"/>
  <c r="T103" i="1"/>
  <c r="CF103" i="1"/>
  <c r="AP103" i="1"/>
  <c r="AV103" i="1"/>
  <c r="DH103" i="1"/>
  <c r="DN95" i="1"/>
  <c r="DH117" i="1"/>
  <c r="BR117" i="1"/>
  <c r="V117" i="1"/>
  <c r="BX103" i="1"/>
  <c r="AD103" i="1"/>
  <c r="DN100" i="1"/>
  <c r="DN98" i="1"/>
  <c r="CP78" i="1"/>
  <c r="X78" i="1"/>
  <c r="AX59" i="1"/>
  <c r="BX78" i="1"/>
  <c r="BX441" i="1" s="1"/>
  <c r="DN62" i="1"/>
  <c r="CB59" i="1"/>
  <c r="AV59" i="1"/>
  <c r="AZ42" i="1"/>
  <c r="CL35" i="1"/>
  <c r="CL441" i="1" s="1"/>
  <c r="CP18" i="1"/>
  <c r="BJ18" i="1"/>
  <c r="X18" i="1"/>
  <c r="X441" i="1" s="1"/>
  <c r="BD441" i="1"/>
  <c r="DN17" i="1"/>
  <c r="DN16" i="1" s="1"/>
  <c r="R16" i="1"/>
  <c r="CR18" i="1"/>
  <c r="CR441" i="1" s="1"/>
  <c r="CX78" i="1"/>
  <c r="AL78" i="1"/>
  <c r="AV78" i="1"/>
  <c r="CB78" i="1"/>
  <c r="AX78" i="1"/>
  <c r="CD78" i="1"/>
  <c r="DJ78" i="1"/>
  <c r="R70" i="1"/>
  <c r="BZ59" i="1"/>
  <c r="AT59" i="1"/>
  <c r="CL59" i="1"/>
  <c r="DN55" i="1"/>
  <c r="CP32" i="1"/>
  <c r="BJ32" i="1"/>
  <c r="X32" i="1"/>
  <c r="CH83" i="1"/>
  <c r="DN84" i="1"/>
  <c r="DN83" i="1" s="1"/>
  <c r="R83" i="1"/>
  <c r="BD83" i="1"/>
  <c r="CJ83" i="1"/>
  <c r="CJ441" i="1" s="1"/>
  <c r="T83" i="1"/>
  <c r="BF83" i="1"/>
  <c r="CL83" i="1"/>
  <c r="BP78" i="1"/>
  <c r="CH70" i="1"/>
  <c r="AP70" i="1"/>
  <c r="AP441" i="1" s="1"/>
  <c r="AR70" i="1"/>
  <c r="BX70" i="1"/>
  <c r="DD70" i="1"/>
  <c r="DD441" i="1" s="1"/>
  <c r="CH59" i="1"/>
  <c r="AZ59" i="1"/>
  <c r="CH55" i="1"/>
  <c r="BB55" i="1"/>
  <c r="CB49" i="1"/>
  <c r="AX49" i="1"/>
  <c r="AX441" i="1" s="1"/>
  <c r="CX49" i="1"/>
  <c r="BR49" i="1"/>
  <c r="BR441" i="1" s="1"/>
  <c r="AL49" i="1"/>
  <c r="CZ42" i="1"/>
  <c r="BT42" i="1"/>
  <c r="BT441" i="1" s="1"/>
  <c r="AN42" i="1"/>
  <c r="CV42" i="1"/>
  <c r="CL42" i="1"/>
  <c r="BF42" i="1"/>
  <c r="BF441" i="1" s="1"/>
  <c r="T42" i="1"/>
  <c r="BZ42" i="1"/>
  <c r="BZ441" i="1" s="1"/>
  <c r="AT42" i="1"/>
  <c r="T35" i="1"/>
  <c r="T441" i="1" s="1"/>
  <c r="CH35" i="1"/>
  <c r="CH441" i="1" s="1"/>
  <c r="BB35" i="1"/>
  <c r="DL32" i="1"/>
  <c r="DL441" i="1" s="1"/>
  <c r="CF32" i="1"/>
  <c r="CF441" i="1" s="1"/>
  <c r="AZ32" i="1"/>
  <c r="AZ441" i="1" s="1"/>
  <c r="CX18" i="1"/>
  <c r="CX441" i="1" s="1"/>
  <c r="BL18" i="1"/>
  <c r="BL441" i="1" s="1"/>
  <c r="CT18" i="1"/>
  <c r="CT441" i="1" s="1"/>
  <c r="BN18" i="1"/>
  <c r="BN441" i="1" s="1"/>
  <c r="AD18" i="1"/>
  <c r="AR441" i="1"/>
  <c r="R35" i="1"/>
  <c r="AD441" i="1"/>
  <c r="BJ441" i="1"/>
  <c r="DN51" i="1"/>
  <c r="DN49" i="1" s="1"/>
  <c r="CP441" i="1" l="1"/>
  <c r="DN254" i="1"/>
  <c r="DN392" i="1"/>
  <c r="DN32" i="1"/>
  <c r="DN162" i="1"/>
  <c r="DN259" i="1"/>
  <c r="DN301" i="1"/>
  <c r="DN321" i="1"/>
  <c r="DN337" i="1"/>
  <c r="DN415" i="1"/>
  <c r="R441" i="1"/>
  <c r="DN59" i="1"/>
  <c r="DN117" i="1"/>
  <c r="DN78" i="1"/>
  <c r="DN441" i="1"/>
  <c r="DN377" i="1"/>
</calcChain>
</file>

<file path=xl/sharedStrings.xml><?xml version="1.0" encoding="utf-8"?>
<sst xmlns="http://schemas.openxmlformats.org/spreadsheetml/2006/main" count="1082" uniqueCount="953">
  <si>
    <t>3 уровень</t>
  </si>
  <si>
    <t>2 уровень</t>
  </si>
  <si>
    <t>1 уровень</t>
  </si>
  <si>
    <t>Код  профиля</t>
  </si>
  <si>
    <t>№</t>
  </si>
  <si>
    <t>Код КСГ 2021</t>
  </si>
  <si>
    <t>КПГ / КСГ</t>
  </si>
  <si>
    <t>базовая ставка на 2021 с 01.01.21</t>
  </si>
  <si>
    <t>базовая ставка на 2021 с 01.12.21</t>
  </si>
  <si>
    <t>КЗ (коэффициент относительной затратоемкости)c 01.01.2021</t>
  </si>
  <si>
    <t>коэффициент специфики с 01.01.21</t>
  </si>
  <si>
    <t>коэффициент специфики с 01.03.21</t>
  </si>
  <si>
    <t>коэффициент специфики с 01.05.21</t>
  </si>
  <si>
    <t>коэффициент специфики с 01.09.21</t>
  </si>
  <si>
    <t>Дзп 
(доля заработной платы) с 01.01.21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</si>
  <si>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</si>
  <si>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</si>
  <si>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больница" имени профессора О.В. Владимирцева МЗ Хабаровского края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</si>
  <si>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</si>
  <si>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</si>
  <si>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</si>
  <si>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>Хабаровский филиал ФГБУ "НМИЦО ФМБА России" (НКЦО)</t>
  </si>
  <si>
    <t xml:space="preserve">КГБУЗ "Краевой кожно-венерологический диспансер" МЗ ХК 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</si>
  <si>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</si>
  <si>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</si>
  <si>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</si>
  <si>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клиническая больница" им. Д.Н. Матвеева МЗ ХК</t>
  </si>
  <si>
    <t>КГБУЗ "Городская клиническая больница" имени профессора А.М. Войно-Ясенецкого МЗ ХК</t>
  </si>
  <si>
    <t>КГБУЗ "Городская клиническая больница" имени профессора Г.Л. Александровича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</si>
  <si>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</si>
  <si>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</si>
  <si>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</si>
  <si>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ДНЦ ФПД-НИИОМиД</t>
  </si>
  <si>
    <t>ФГКУ "301 военный клинический госпиталь" Министерства обороны Российской Федерации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</si>
  <si>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</si>
  <si>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</si>
  <si>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</si>
  <si>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</si>
  <si>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</si>
  <si>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больница" имени М.И. Шевчук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</si>
  <si>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</si>
  <si>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</si>
  <si>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</si>
  <si>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</si>
  <si>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</si>
  <si>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</si>
  <si>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</si>
  <si>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</si>
  <si>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</si>
  <si>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</si>
  <si>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</si>
  <si>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</si>
  <si>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</si>
  <si>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</si>
  <si>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</si>
  <si>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</si>
  <si>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</si>
  <si>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</si>
  <si>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</si>
  <si>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больница" имени А.В. Шульмана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</si>
  <si>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</si>
  <si>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</si>
  <si>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</si>
  <si>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</si>
  <si>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</si>
  <si>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</si>
  <si>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 xml:space="preserve">ВСЕГО </t>
  </si>
  <si>
    <t>с 01.01.2021</t>
  </si>
  <si>
    <t>0352001</t>
  </si>
  <si>
    <t>0310001</t>
  </si>
  <si>
    <t>0252001</t>
  </si>
  <si>
    <t>0252002</t>
  </si>
  <si>
    <t>0351001</t>
  </si>
  <si>
    <t>0351002</t>
  </si>
  <si>
    <t>4346001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</si>
  <si>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</si>
  <si>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</si>
  <si>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</si>
  <si>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</si>
  <si>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</si>
  <si>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</si>
  <si>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</si>
  <si>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</si>
  <si>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</si>
  <si>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</si>
  <si>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</si>
  <si>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</si>
  <si>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</si>
  <si>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</si>
  <si>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</si>
  <si>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</si>
  <si>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</si>
  <si>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</si>
  <si>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</si>
  <si>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</si>
  <si>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</si>
  <si>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</si>
  <si>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</si>
  <si>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</si>
  <si>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</si>
  <si>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</si>
  <si>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</si>
  <si>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</si>
  <si>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</si>
  <si>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</si>
  <si>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</si>
  <si>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</si>
  <si>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</si>
  <si>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</si>
  <si>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</si>
  <si>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</si>
  <si>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</si>
  <si>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</si>
  <si>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</si>
  <si>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</si>
  <si>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</si>
  <si>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</si>
  <si>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</si>
  <si>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</si>
  <si>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</si>
  <si>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</si>
  <si>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</si>
  <si>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</si>
  <si>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</si>
  <si>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</si>
  <si>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</si>
  <si>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</si>
  <si>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</si>
  <si>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1.1.</t>
  </si>
  <si>
    <t>подуровень 1.5.</t>
  </si>
  <si>
    <t>подуровень 1.2.</t>
  </si>
  <si>
    <t>кол-во законченных случаев</t>
  </si>
  <si>
    <t>стоимость</t>
  </si>
  <si>
    <t>количество больных</t>
  </si>
  <si>
    <t>КУСмо c 01.01.2021</t>
  </si>
  <si>
    <t>КУСмо c 01.02.2021</t>
  </si>
  <si>
    <t>КУСмо c 01.05.2021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</si>
  <si>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</si>
  <si>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</si>
  <si>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</si>
  <si>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</si>
  <si>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</si>
  <si>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</si>
  <si>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</si>
  <si>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</si>
  <si>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</si>
  <si>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</si>
  <si>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</si>
  <si>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</si>
  <si>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</si>
  <si>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</si>
  <si>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</si>
  <si>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</si>
  <si>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</si>
  <si>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</si>
  <si>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</si>
  <si>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</si>
  <si>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</si>
  <si>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</si>
  <si>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</si>
  <si>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</si>
  <si>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</si>
  <si>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</si>
  <si>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</si>
  <si>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</si>
  <si>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</si>
  <si>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</si>
  <si>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</si>
  <si>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</si>
  <si>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</si>
  <si>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</si>
  <si>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</si>
  <si>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</si>
  <si>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</si>
  <si>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</si>
  <si>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</si>
  <si>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</si>
  <si>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</si>
  <si>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</si>
  <si>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</si>
  <si>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</si>
  <si>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</si>
  <si>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</si>
  <si>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</si>
  <si>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</si>
  <si>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</si>
  <si>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</si>
  <si>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</si>
  <si>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</si>
  <si>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</si>
  <si>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</si>
  <si>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</si>
  <si>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</si>
  <si>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</si>
  <si>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</si>
  <si>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</si>
  <si>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</si>
  <si>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</si>
  <si>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Дерматология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</si>
  <si>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</si>
  <si>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</si>
  <si>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</si>
  <si>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</si>
  <si>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</si>
  <si>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</si>
  <si>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</si>
  <si>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</si>
  <si>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</si>
  <si>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</si>
  <si>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</si>
  <si>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</si>
  <si>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st08.002</t>
  </si>
  <si>
    <t>Лекарственная терапия при остром лейкозе, дети</t>
  </si>
  <si>
    <t>st08.003</t>
  </si>
  <si>
    <t>Лекарственная терапия при других ЗНО лимфоидной и кроветворной тканей,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</si>
  <si>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</si>
  <si>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</si>
  <si>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</si>
  <si>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</si>
  <si>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</si>
  <si>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</si>
  <si>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</si>
  <si>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</si>
  <si>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</si>
  <si>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</si>
  <si>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</si>
  <si>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</si>
  <si>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</si>
  <si>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</si>
  <si>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</si>
  <si>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</si>
  <si>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</si>
  <si>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</si>
  <si>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</si>
  <si>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</si>
  <si>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</si>
  <si>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</si>
  <si>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</si>
  <si>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</si>
  <si>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</si>
  <si>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</si>
  <si>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</si>
  <si>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</si>
  <si>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</si>
  <si>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</si>
  <si>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</si>
  <si>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</si>
  <si>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</si>
  <si>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</si>
  <si>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</si>
  <si>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</si>
  <si>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</si>
  <si>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</si>
  <si>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</si>
  <si>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</si>
  <si>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</si>
  <si>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</si>
  <si>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</si>
  <si>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</si>
  <si>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</si>
  <si>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</si>
  <si>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</si>
  <si>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</si>
  <si>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</si>
  <si>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</si>
  <si>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</si>
  <si>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</si>
  <si>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</si>
  <si>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</si>
  <si>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</si>
  <si>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</si>
  <si>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</si>
  <si>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</si>
  <si>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</si>
  <si>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</si>
  <si>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</si>
  <si>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</si>
  <si>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</si>
  <si>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</si>
  <si>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</si>
  <si>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</si>
  <si>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</si>
  <si>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</si>
  <si>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</si>
  <si>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</si>
  <si>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</si>
  <si>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</si>
  <si>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</si>
  <si>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</si>
  <si>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</si>
  <si>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 Легкое течение</t>
  </si>
  <si>
    <t>st12.016</t>
  </si>
  <si>
    <t>Коронавирусная инфекция COVID-19 (уровень 2) Среднетяжелое течение</t>
  </si>
  <si>
    <t>st12.017</t>
  </si>
  <si>
    <t>Коронавирусная инфекция COVID-19 (уровень 3) Тяжелое течение</t>
  </si>
  <si>
    <t>st12.018</t>
  </si>
  <si>
    <t>Коронавирусная инфекция COVID-19 (уровень 4) Крайнетяжелое течение</t>
  </si>
  <si>
    <t>st12.019</t>
  </si>
  <si>
    <t>Коронавирусная инфекция COVID-19 (долечивание)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</si>
  <si>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</si>
  <si>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</si>
  <si>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</si>
  <si>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</si>
  <si>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</si>
  <si>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</si>
  <si>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</si>
  <si>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</si>
  <si>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</si>
  <si>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</si>
  <si>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</si>
  <si>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</si>
  <si>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</si>
  <si>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</si>
  <si>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</si>
  <si>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</si>
  <si>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</si>
  <si>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</si>
  <si>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</si>
  <si>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</si>
  <si>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</si>
  <si>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</si>
  <si>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</si>
  <si>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</si>
  <si>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</si>
  <si>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</si>
  <si>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</si>
  <si>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</si>
  <si>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</si>
  <si>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</si>
  <si>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</si>
  <si>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</si>
  <si>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</si>
  <si>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</si>
  <si>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</si>
  <si>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</si>
  <si>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</si>
  <si>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</si>
  <si>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</si>
  <si>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</si>
  <si>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</si>
  <si>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</si>
  <si>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</si>
  <si>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</si>
  <si>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</si>
  <si>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</si>
  <si>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</si>
  <si>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</si>
  <si>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</si>
  <si>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</si>
  <si>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</si>
  <si>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</si>
  <si>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</si>
  <si>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</si>
  <si>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</si>
  <si>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</si>
  <si>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</si>
  <si>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</si>
  <si>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</si>
  <si>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</si>
  <si>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</si>
  <si>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</si>
  <si>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</si>
  <si>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</si>
  <si>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</si>
  <si>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</si>
  <si>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</si>
  <si>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</si>
  <si>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</si>
  <si>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</si>
  <si>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</si>
  <si>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</si>
  <si>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</si>
  <si>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</si>
  <si>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</si>
  <si>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</si>
  <si>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</si>
  <si>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</si>
  <si>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</si>
  <si>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</si>
  <si>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</si>
  <si>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</si>
  <si>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</si>
  <si>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</si>
  <si>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</si>
  <si>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</si>
  <si>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</si>
  <si>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</si>
  <si>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</si>
  <si>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</si>
  <si>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</si>
  <si>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</si>
  <si>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</si>
  <si>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</si>
  <si>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</si>
  <si>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</si>
  <si>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</si>
  <si>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</si>
  <si>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</si>
  <si>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</si>
  <si>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</si>
  <si>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</si>
  <si>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</si>
  <si>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</si>
  <si>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</si>
  <si>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</si>
  <si>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</si>
  <si>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</si>
  <si>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</si>
  <si>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</si>
  <si>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</si>
  <si>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</si>
  <si>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</si>
  <si>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</si>
  <si>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</si>
  <si>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</si>
  <si>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</si>
  <si>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</si>
  <si>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</si>
  <si>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</si>
  <si>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</si>
  <si>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</si>
  <si>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</si>
  <si>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</si>
  <si>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</si>
  <si>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</si>
  <si>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</si>
  <si>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</si>
  <si>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</si>
  <si>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</si>
  <si>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</si>
  <si>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</si>
  <si>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</si>
  <si>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</si>
  <si>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</si>
  <si>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</si>
  <si>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</si>
  <si>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</si>
  <si>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</si>
  <si>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</si>
  <si>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</si>
  <si>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</si>
  <si>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</si>
  <si>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</si>
  <si>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</si>
  <si>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</si>
  <si>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</si>
  <si>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</si>
  <si>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</si>
  <si>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</si>
  <si>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</si>
  <si>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</si>
  <si>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</si>
  <si>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</si>
  <si>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</si>
  <si>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</si>
  <si>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</si>
  <si>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</si>
  <si>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</si>
  <si>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</si>
  <si>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</si>
  <si>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</si>
  <si>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</si>
  <si>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</si>
  <si>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</si>
  <si>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</si>
  <si>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</si>
  <si>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</si>
  <si>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Установка, замена порт системы (катетера) для лекарственной терапии злокачественных новообразований</t>
  </si>
  <si>
    <t>st19.062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</si>
  <si>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</si>
  <si>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st19.063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</si>
  <si>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</si>
  <si>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st19.064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</si>
  <si>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</si>
  <si>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st19.065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</si>
  <si>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</si>
  <si>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st19.066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</si>
  <si>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</si>
  <si>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st19.067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</si>
  <si>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</si>
  <si>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st19.068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</si>
  <si>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</si>
  <si>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st19.069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</si>
  <si>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</si>
  <si>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st19.070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</si>
  <si>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</si>
  <si>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st19.071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</si>
  <si>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</si>
  <si>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st19.072</t>
  </si>
  <si>
    <t>Лекарственная терапия при злокачественных новообразованиях (кроме лимфоидной и кроветворной тканей), взрослые (уровень 11)</t>
  </si>
  <si>
    <t>st19.073</t>
  </si>
  <si>
    <t>Лекарственная терапия при злокачественных новообразованиях (кроме лимфоидной и кроветворной тканей), взрослые (уровень 12)</t>
  </si>
  <si>
    <t>st19.074</t>
  </si>
  <si>
    <t>Лекарственная терапия при злокачественных новообразованиях (кроме лимфоидной и кроветворной тканей), взрослые (уровень 13)</t>
  </si>
  <si>
    <t>st19.075</t>
  </si>
  <si>
    <t>Лучевая терапия (уровень 1)</t>
  </si>
  <si>
    <t>st19.076</t>
  </si>
  <si>
    <t>Лучевая терапия (уровень 2)</t>
  </si>
  <si>
    <t>st19.077</t>
  </si>
  <si>
    <t>Лучевая терапия (уровень 3)</t>
  </si>
  <si>
    <t>st19.078</t>
  </si>
  <si>
    <t>Лучевая терапия (уровень 4)</t>
  </si>
  <si>
    <t>st19.079</t>
  </si>
  <si>
    <t>Лучевая терапия (уровень 5)</t>
  </si>
  <si>
    <t>st19.080</t>
  </si>
  <si>
    <t>Лучевая терапия (уровень 6)</t>
  </si>
  <si>
    <t>st19.081</t>
  </si>
  <si>
    <t>Лучевая терапия (уровень 7)</t>
  </si>
  <si>
    <t>st19.082</t>
  </si>
  <si>
    <t>Лучевая терапия (уровень 8)</t>
  </si>
  <si>
    <t>st19.083</t>
  </si>
  <si>
    <t>Лучевая терапия в сочетании с лекарственной терапией (уровень 1)</t>
  </si>
  <si>
    <t>st19.084</t>
  </si>
  <si>
    <t>Лучевая терапия в сочетании с лекарственной терапией (уровень 2)</t>
  </si>
  <si>
    <t>st19.085</t>
  </si>
  <si>
    <t>Лучевая терапия в сочетании с лекарственной терапией (уровень 3)</t>
  </si>
  <si>
    <t>st19.086</t>
  </si>
  <si>
    <t>Лучевая терапия в сочетании с лекарственной терапией (уровень 4)</t>
  </si>
  <si>
    <t>st19.087</t>
  </si>
  <si>
    <t>Лучевая терапия в сочетании с лекарственной терапией (уровень 5)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</si>
  <si>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</si>
  <si>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</si>
  <si>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</si>
  <si>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</si>
  <si>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</si>
  <si>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</si>
  <si>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</si>
  <si>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</si>
  <si>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</si>
  <si>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</si>
  <si>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</si>
  <si>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</si>
  <si>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</si>
  <si>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</si>
  <si>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</si>
  <si>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</si>
  <si>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</si>
  <si>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</si>
  <si>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</si>
  <si>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</si>
  <si>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</si>
  <si>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</si>
  <si>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</si>
  <si>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</si>
  <si>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</si>
  <si>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</si>
  <si>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</si>
  <si>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</si>
  <si>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</si>
  <si>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</si>
  <si>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</si>
  <si>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</si>
  <si>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</si>
  <si>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</si>
  <si>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</si>
  <si>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</si>
  <si>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</si>
  <si>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</si>
  <si>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</si>
  <si>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</si>
  <si>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</si>
  <si>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</si>
  <si>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</si>
  <si>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</si>
  <si>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</si>
  <si>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</si>
  <si>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</si>
  <si>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</si>
  <si>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</si>
  <si>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</si>
  <si>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</si>
  <si>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</si>
  <si>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</si>
  <si>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</si>
  <si>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</si>
  <si>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</si>
  <si>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</si>
  <si>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</si>
  <si>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</si>
  <si>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</si>
  <si>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</si>
  <si>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</si>
  <si>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</si>
  <si>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</si>
  <si>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</si>
  <si>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</si>
  <si>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</si>
  <si>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</si>
  <si>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</si>
  <si>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</si>
  <si>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</si>
  <si>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</si>
  <si>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</si>
  <si>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</si>
  <si>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</si>
  <si>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</si>
  <si>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</si>
  <si>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</si>
  <si>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</si>
  <si>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</si>
  <si>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</si>
  <si>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</si>
  <si>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</si>
  <si>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</si>
  <si>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</si>
  <si>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</si>
  <si>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</si>
  <si>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</si>
  <si>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</si>
  <si>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</si>
  <si>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</si>
  <si>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</si>
  <si>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</si>
  <si>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</si>
  <si>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</si>
  <si>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</si>
  <si>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</si>
  <si>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</si>
  <si>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</si>
  <si>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</si>
  <si>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</si>
  <si>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</si>
  <si>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</si>
  <si>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</si>
  <si>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</si>
  <si>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</si>
  <si>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</si>
  <si>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</si>
  <si>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</si>
  <si>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</si>
  <si>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</si>
  <si>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</si>
  <si>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</si>
  <si>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</si>
  <si>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</si>
  <si>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</si>
  <si>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</si>
  <si>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</si>
  <si>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</si>
  <si>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</si>
  <si>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</si>
  <si>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</si>
  <si>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</si>
  <si>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</si>
  <si>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</si>
  <si>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</si>
  <si>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</si>
  <si>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</si>
  <si>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</si>
  <si>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</si>
  <si>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</si>
  <si>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</si>
  <si>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</si>
  <si>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</si>
  <si>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</si>
  <si>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</si>
  <si>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</si>
  <si>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</si>
  <si>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</si>
  <si>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</si>
  <si>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</si>
  <si>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</si>
  <si>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</si>
  <si>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</si>
  <si>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</si>
  <si>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</si>
  <si>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</si>
  <si>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</si>
  <si>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</si>
  <si>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</si>
  <si>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</si>
  <si>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</si>
  <si>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</si>
  <si>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</si>
  <si>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</si>
  <si>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</si>
  <si>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</si>
  <si>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</si>
  <si>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</si>
  <si>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</si>
  <si>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</si>
  <si>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</si>
  <si>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</si>
  <si>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</si>
  <si>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</si>
  <si>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</si>
  <si>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</si>
  <si>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</si>
  <si>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</si>
  <si>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</si>
  <si>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</si>
  <si>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</si>
  <si>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</si>
  <si>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</si>
  <si>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</si>
  <si>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</si>
  <si>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</si>
  <si>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</si>
  <si>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</si>
  <si>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</si>
  <si>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</si>
  <si>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</si>
  <si>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</si>
  <si>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</si>
  <si>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</si>
  <si>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</si>
  <si>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</si>
  <si>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</si>
  <si>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</si>
  <si>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</si>
  <si>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</si>
  <si>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</si>
  <si>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</si>
  <si>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</si>
  <si>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</si>
  <si>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</si>
  <si>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</si>
  <si>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</si>
  <si>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</si>
  <si>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</si>
  <si>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</si>
  <si>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</si>
  <si>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</si>
  <si>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</si>
  <si>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</si>
  <si>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</si>
  <si>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</si>
  <si>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</si>
  <si>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</si>
  <si>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</si>
  <si>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</si>
  <si>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</si>
  <si>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</si>
  <si>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</si>
  <si>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</si>
  <si>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</si>
  <si>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</si>
  <si>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</si>
  <si>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</si>
  <si>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</si>
  <si>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</si>
  <si>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</si>
  <si>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</si>
  <si>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</si>
  <si>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</si>
  <si>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</si>
  <si>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</si>
  <si>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</si>
  <si>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</si>
  <si>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</si>
  <si>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</si>
  <si>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</si>
  <si>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</si>
  <si>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</si>
  <si>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</si>
  <si>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</si>
  <si>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</si>
  <si>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</si>
  <si>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</si>
  <si>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</si>
  <si>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</si>
  <si>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</si>
  <si>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</si>
  <si>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</si>
  <si>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</si>
  <si>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</si>
  <si>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</si>
  <si>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</si>
  <si>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</si>
  <si>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</si>
  <si>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</si>
  <si>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</si>
  <si>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</si>
  <si>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</si>
  <si>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</si>
  <si>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</si>
  <si>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</si>
  <si>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</si>
  <si>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</si>
  <si>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</si>
  <si>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</si>
  <si>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</si>
  <si>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</si>
  <si>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</si>
  <si>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</si>
  <si>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</si>
  <si>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</si>
  <si>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</si>
  <si>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</si>
  <si>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</si>
  <si>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</si>
  <si>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</si>
  <si>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</si>
  <si>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</si>
  <si>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</si>
  <si>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</si>
  <si>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</si>
  <si>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</si>
  <si>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</si>
  <si>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</si>
  <si>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</si>
  <si>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</si>
  <si>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</si>
  <si>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</si>
  <si>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</si>
  <si>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</si>
  <si>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</si>
  <si>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</si>
  <si>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</si>
  <si>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</si>
  <si>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</si>
  <si>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</si>
  <si>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</si>
  <si>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</si>
  <si>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</si>
  <si>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</si>
  <si>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</si>
  <si>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</si>
  <si>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</si>
  <si>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st32.019</t>
  </si>
  <si>
    <t>Операции по поводу грыж, взрослые (уровень 4)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</si>
  <si>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</si>
  <si>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</si>
  <si>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</si>
  <si>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</si>
  <si>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</si>
  <si>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</si>
  <si>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</si>
  <si>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</si>
  <si>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</si>
  <si>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</si>
  <si>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</si>
  <si>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</si>
  <si>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</si>
  <si>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</si>
  <si>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</si>
  <si>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</si>
  <si>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</si>
  <si>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</si>
  <si>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</si>
  <si>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</si>
  <si>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</si>
  <si>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</si>
  <si>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</si>
  <si>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</si>
  <si>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</si>
  <si>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</si>
  <si>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</si>
  <si>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</si>
  <si>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</si>
  <si>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</si>
  <si>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</si>
  <si>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</si>
  <si>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</si>
  <si>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</si>
  <si>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</si>
  <si>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</si>
  <si>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</si>
  <si>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</si>
  <si>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</si>
  <si>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</si>
  <si>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</si>
  <si>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</si>
  <si>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</si>
  <si>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</si>
  <si>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</si>
  <si>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</si>
  <si>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</si>
  <si>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</si>
  <si>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</si>
  <si>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</si>
  <si>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</si>
  <si>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</si>
  <si>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</si>
  <si>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</si>
  <si>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</si>
  <si>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</si>
  <si>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</si>
  <si>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</si>
  <si>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</si>
  <si>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</si>
  <si>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</si>
  <si>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</si>
  <si>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</si>
  <si>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</si>
  <si>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</si>
  <si>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</si>
  <si>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</si>
  <si>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</si>
  <si>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</si>
  <si>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</si>
  <si>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</si>
  <si>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</si>
  <si>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</si>
  <si>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</si>
  <si>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</si>
  <si>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</si>
  <si>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</si>
  <si>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</si>
  <si>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</si>
  <si>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</si>
  <si>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</si>
  <si>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</si>
  <si>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</si>
  <si>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</si>
  <si>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</si>
  <si>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</si>
  <si>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</si>
  <si>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</si>
  <si>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</si>
  <si>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</si>
  <si>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</si>
  <si>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</si>
  <si>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</si>
  <si>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</si>
  <si>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</si>
  <si>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</si>
  <si>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</si>
  <si>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</si>
  <si>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</si>
  <si>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</si>
  <si>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</si>
  <si>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</si>
  <si>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</si>
  <si>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</si>
  <si>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</si>
  <si>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</si>
  <si>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</si>
  <si>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</si>
  <si>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</si>
  <si>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</si>
  <si>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</si>
  <si>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</si>
  <si>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</si>
  <si>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</si>
  <si>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</si>
  <si>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</si>
  <si>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</si>
  <si>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</si>
  <si>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</si>
  <si>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</si>
  <si>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</si>
  <si>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</si>
  <si>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</si>
  <si>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</si>
  <si>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</si>
  <si>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Гериатрия</t>
  </si>
  <si>
    <t>st38.001</t>
  </si>
  <si>
    <t>Соматические заболевания, осложненные старческой астенией</t>
  </si>
  <si>
    <t>ИТОГО</t>
  </si>
  <si>
    <t xml:space="preserve">Приложение №3
</t>
  </si>
  <si>
    <t>к Решению Комиссии   по разработке ТП ОМС от 25.03.2022 № 3</t>
  </si>
  <si>
    <r>
      <t xml:space="preserve">Объемы  медицинской помощи в условиях круглосуточного стационара на </t>
    </r>
    <r>
      <rPr>
        <b/>
        <sz val="12"/>
        <rFont val="Times New Roman"/>
        <family val="1"/>
        <charset val="204"/>
      </rPr>
      <t>2021</t>
    </r>
    <r>
      <rPr>
        <sz val="12"/>
        <rFont val="Times New Roman"/>
        <family val="1"/>
        <charset val="204"/>
      </rPr>
      <t xml:space="preserve"> год в разрезе клинико-профильных / клинико-статистических групп заболеваний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</si>
</sst>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#,##0_ ;\-#,##0\ "/>
    <numFmt numFmtId="167" formatCode="_-* #,##0_р_._-;\-* #,##0_р_._-;_-* &quot;-&quot;??_р_._-;_-@_-"/>
    <numFmt numFmtId="168" formatCode="_-* #,##0.00_р_._-;\-* #,##0.00_р_._-;_-* &quot;-&quot;??_р_._-;_-@_-"/>
    <numFmt numFmtId="169" formatCode="#,##0.00_ ;\-#,##0.00\ "/>
    <numFmt numFmtId="170" formatCode="_-* #,##0.00_р_._-;\-* #,##0.00_р_._-;_-* &quot;-&quot;_р_._-;_-@_-"/>
    <numFmt numFmtId="171" formatCode="0.000"/>
    <numFmt numFmtId="172" formatCode="#,##0.0000"/>
    <numFmt numFmtId="173" formatCode="0.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  <font>
      <b/>
      <sz val="11"/>
      <name val="Calibri"/>
      <family val="2"/>
      <charset val="204"/>
      <scheme val="minor"/>
    </font>
    <font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D1D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72">
    <xf numFmtId="0" fontId="0" fillId="0" borderId="0"/>
    <xf numFmtId="16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24" fillId="0" borderId="0"/>
    <xf numFmtId="0" fontId="30" fillId="0" borderId="0"/>
    <xf numFmtId="0" fontId="3" fillId="0" borderId="0"/>
    <xf numFmtId="0" fontId="3" fillId="0" borderId="0"/>
    <xf numFmtId="0" fontId="31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2" fillId="0" borderId="0"/>
    <xf numFmtId="0" fontId="3" fillId="0" borderId="0"/>
    <xf numFmtId="0" fontId="31" fillId="0" borderId="0"/>
    <xf numFmtId="0" fontId="33" fillId="0" borderId="0"/>
    <xf numFmtId="0" fontId="5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9" fontId="31" fillId="0" borderId="0" quotePrefix="1" applyFont="0" applyFill="0" applyBorder="0" applyAlignment="0">
      <protection locked="0"/>
    </xf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31" fillId="0" borderId="0" quotePrefix="1" applyFont="0" applyFill="0" applyBorder="0" applyAlignment="0">
      <protection locked="0"/>
    </xf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0" fontId="34" fillId="0" borderId="0"/>
  </cellStyleXfs>
  <cellXfs count="290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3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center"/>
    </xf>
    <xf numFmtId="165" fontId="4" fillId="0" borderId="0" xfId="3" applyNumberFormat="1" applyFont="1" applyFill="1" applyBorder="1" applyAlignment="1">
      <alignment horizontal="center" vertical="center" wrapText="1"/>
    </xf>
    <xf numFmtId="1" fontId="4" fillId="0" borderId="0" xfId="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66" fontId="2" fillId="0" borderId="0" xfId="0" applyNumberFormat="1" applyFont="1" applyFill="1" applyAlignment="1">
      <alignment horizontal="center"/>
    </xf>
    <xf numFmtId="3" fontId="5" fillId="0" borderId="0" xfId="3" applyNumberFormat="1" applyFont="1" applyFill="1" applyBorder="1" applyAlignment="1">
      <alignment horizontal="center" wrapText="1"/>
    </xf>
    <xf numFmtId="3" fontId="2" fillId="0" borderId="0" xfId="0" applyNumberFormat="1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167" fontId="2" fillId="0" borderId="0" xfId="0" applyNumberFormat="1" applyFont="1" applyFill="1" applyAlignment="1">
      <alignment horizontal="center"/>
    </xf>
    <xf numFmtId="166" fontId="5" fillId="0" borderId="0" xfId="1" applyNumberFormat="1" applyFont="1" applyFill="1" applyBorder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169" fontId="2" fillId="0" borderId="0" xfId="0" applyNumberFormat="1" applyFont="1" applyFill="1" applyAlignment="1">
      <alignment wrapText="1"/>
    </xf>
    <xf numFmtId="0" fontId="5" fillId="0" borderId="0" xfId="3" applyFont="1" applyFill="1" applyBorder="1" applyAlignment="1">
      <alignment horizontal="center" vertical="center" wrapText="1"/>
    </xf>
    <xf numFmtId="165" fontId="5" fillId="0" borderId="0" xfId="3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/>
    </xf>
    <xf numFmtId="166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>
      <alignment horizontal="center" shrinkToFit="1"/>
    </xf>
    <xf numFmtId="3" fontId="6" fillId="0" borderId="0" xfId="0" applyNumberFormat="1" applyFont="1" applyFill="1" applyBorder="1" applyAlignment="1">
      <alignment horizontal="center"/>
    </xf>
    <xf numFmtId="167" fontId="7" fillId="0" borderId="0" xfId="1" applyNumberFormat="1" applyFont="1" applyFill="1" applyBorder="1" applyAlignment="1"/>
    <xf numFmtId="167" fontId="7" fillId="0" borderId="0" xfId="1" applyNumberFormat="1" applyFont="1" applyFill="1" applyBorder="1" applyAlignment="1">
      <alignment shrinkToFit="1"/>
    </xf>
    <xf numFmtId="167" fontId="2" fillId="0" borderId="0" xfId="1" applyNumberFormat="1" applyFont="1" applyFill="1" applyBorder="1" applyAlignment="1"/>
    <xf numFmtId="168" fontId="2" fillId="0" borderId="0" xfId="1" applyNumberFormat="1" applyFont="1" applyFill="1" applyBorder="1" applyAlignment="1">
      <alignment shrinkToFit="1"/>
    </xf>
    <xf numFmtId="1" fontId="6" fillId="0" borderId="0" xfId="0" applyNumberFormat="1" applyFont="1" applyFill="1" applyBorder="1" applyAlignment="1">
      <alignment horizontal="center"/>
    </xf>
    <xf numFmtId="165" fontId="6" fillId="0" borderId="0" xfId="0" applyNumberFormat="1" applyFont="1" applyFill="1" applyBorder="1" applyAlignment="1">
      <alignment horizontal="center"/>
    </xf>
    <xf numFmtId="167" fontId="2" fillId="0" borderId="0" xfId="1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5" fillId="0" borderId="0" xfId="3" applyFont="1" applyFill="1" applyBorder="1" applyAlignment="1">
      <alignment vertical="center"/>
    </xf>
    <xf numFmtId="165" fontId="2" fillId="0" borderId="0" xfId="0" applyNumberFormat="1" applyFont="1" applyFill="1" applyBorder="1" applyAlignment="1"/>
    <xf numFmtId="165" fontId="8" fillId="0" borderId="1" xfId="3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/>
    <xf numFmtId="0" fontId="2" fillId="0" borderId="0" xfId="0" applyFont="1" applyFill="1" applyBorder="1" applyAlignment="1"/>
    <xf numFmtId="41" fontId="6" fillId="0" borderId="0" xfId="0" applyNumberFormat="1" applyFont="1" applyFill="1" applyBorder="1" applyAlignment="1"/>
    <xf numFmtId="166" fontId="2" fillId="0" borderId="0" xfId="1" applyNumberFormat="1" applyFont="1" applyFill="1" applyBorder="1" applyAlignment="1"/>
    <xf numFmtId="3" fontId="5" fillId="0" borderId="0" xfId="3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/>
    <xf numFmtId="165" fontId="5" fillId="0" borderId="0" xfId="3" applyNumberFormat="1" applyFont="1" applyFill="1" applyBorder="1" applyAlignment="1">
      <alignment horizontal="center" wrapText="1"/>
    </xf>
    <xf numFmtId="3" fontId="4" fillId="0" borderId="0" xfId="3" applyNumberFormat="1" applyFont="1" applyFill="1" applyBorder="1" applyAlignment="1">
      <alignment horizontal="center" vertical="center" wrapText="1"/>
    </xf>
    <xf numFmtId="167" fontId="4" fillId="0" borderId="0" xfId="1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/>
    <xf numFmtId="4" fontId="5" fillId="0" borderId="0" xfId="3" applyNumberFormat="1" applyFont="1" applyFill="1" applyBorder="1" applyAlignment="1">
      <alignment horizontal="center" wrapText="1"/>
    </xf>
    <xf numFmtId="167" fontId="5" fillId="0" borderId="0" xfId="1" applyNumberFormat="1" applyFont="1" applyFill="1" applyBorder="1" applyAlignment="1">
      <alignment horizontal="center" wrapText="1"/>
    </xf>
    <xf numFmtId="167" fontId="5" fillId="0" borderId="0" xfId="1" applyNumberFormat="1" applyFont="1" applyFill="1" applyBorder="1" applyAlignment="1">
      <alignment horizontal="center"/>
    </xf>
    <xf numFmtId="167" fontId="2" fillId="0" borderId="0" xfId="1" applyNumberFormat="1" applyFont="1" applyFill="1" applyAlignment="1">
      <alignment horizontal="center"/>
    </xf>
    <xf numFmtId="0" fontId="5" fillId="0" borderId="2" xfId="3" applyFont="1" applyFill="1" applyBorder="1" applyAlignment="1">
      <alignment horizontal="left" vertical="center"/>
    </xf>
    <xf numFmtId="0" fontId="4" fillId="0" borderId="1" xfId="0" applyFont="1" applyFill="1" applyBorder="1" applyAlignment="1"/>
    <xf numFmtId="0" fontId="9" fillId="0" borderId="1" xfId="0" applyFont="1" applyFill="1" applyBorder="1" applyAlignment="1"/>
    <xf numFmtId="0" fontId="9" fillId="0" borderId="3" xfId="0" applyFont="1" applyFill="1" applyBorder="1" applyAlignment="1"/>
    <xf numFmtId="165" fontId="10" fillId="0" borderId="4" xfId="3" applyNumberFormat="1" applyFont="1" applyFill="1" applyBorder="1" applyAlignment="1">
      <alignment horizontal="center"/>
    </xf>
    <xf numFmtId="0" fontId="11" fillId="0" borderId="3" xfId="0" applyFont="1" applyFill="1" applyBorder="1" applyAlignment="1"/>
    <xf numFmtId="0" fontId="9" fillId="0" borderId="5" xfId="0" applyFont="1" applyFill="1" applyBorder="1" applyAlignment="1"/>
    <xf numFmtId="0" fontId="4" fillId="0" borderId="6" xfId="0" applyFont="1" applyFill="1" applyBorder="1" applyAlignment="1"/>
    <xf numFmtId="0" fontId="11" fillId="0" borderId="3" xfId="3" applyFont="1" applyFill="1" applyBorder="1" applyAlignment="1">
      <alignment vertical="center" wrapText="1"/>
    </xf>
    <xf numFmtId="0" fontId="11" fillId="0" borderId="6" xfId="3" applyFont="1" applyFill="1" applyBorder="1" applyAlignment="1">
      <alignment vertical="center"/>
    </xf>
    <xf numFmtId="0" fontId="11" fillId="0" borderId="7" xfId="0" applyFont="1" applyFill="1" applyBorder="1" applyAlignment="1"/>
    <xf numFmtId="0" fontId="11" fillId="0" borderId="5" xfId="3" applyFont="1" applyFill="1" applyBorder="1" applyAlignment="1">
      <alignment vertical="center" wrapText="1"/>
    </xf>
    <xf numFmtId="0" fontId="2" fillId="0" borderId="8" xfId="0" applyFont="1" applyFill="1" applyBorder="1" applyAlignment="1">
      <alignment horizontal="right"/>
    </xf>
    <xf numFmtId="0" fontId="2" fillId="0" borderId="9" xfId="0" applyFont="1" applyFill="1" applyBorder="1"/>
    <xf numFmtId="0" fontId="8" fillId="0" borderId="2" xfId="3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2" xfId="0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/>
    </xf>
    <xf numFmtId="0" fontId="8" fillId="0" borderId="15" xfId="0" applyFont="1" applyFill="1" applyBorder="1" applyAlignment="1">
      <alignment horizontal="center"/>
    </xf>
    <xf numFmtId="0" fontId="8" fillId="0" borderId="16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right"/>
    </xf>
    <xf numFmtId="0" fontId="7" fillId="0" borderId="17" xfId="0" applyFont="1" applyFill="1" applyBorder="1"/>
    <xf numFmtId="0" fontId="12" fillId="0" borderId="0" xfId="0" applyFont="1" applyFill="1"/>
    <xf numFmtId="1" fontId="18" fillId="0" borderId="4" xfId="3" applyNumberFormat="1" applyFont="1" applyFill="1" applyBorder="1" applyAlignment="1">
      <alignment horizontal="center" vertical="center" wrapText="1"/>
    </xf>
    <xf numFmtId="1" fontId="19" fillId="0" borderId="4" xfId="3" applyNumberFormat="1" applyFont="1" applyFill="1" applyBorder="1" applyAlignment="1">
      <alignment horizontal="center" vertical="center" wrapText="1"/>
    </xf>
    <xf numFmtId="1" fontId="19" fillId="0" borderId="19" xfId="3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0" fontId="12" fillId="0" borderId="4" xfId="0" applyFont="1" applyFill="1" applyBorder="1"/>
    <xf numFmtId="0" fontId="13" fillId="0" borderId="18" xfId="3" applyFont="1" applyFill="1" applyBorder="1" applyAlignment="1">
      <alignment horizontal="center" vertical="center" wrapText="1"/>
    </xf>
    <xf numFmtId="165" fontId="13" fillId="0" borderId="18" xfId="3" applyNumberFormat="1" applyFont="1" applyFill="1" applyBorder="1" applyAlignment="1">
      <alignment horizontal="center" vertical="center" wrapText="1"/>
    </xf>
    <xf numFmtId="165" fontId="13" fillId="0" borderId="24" xfId="3" applyNumberFormat="1" applyFont="1" applyFill="1" applyBorder="1" applyAlignment="1">
      <alignment horizontal="center" vertical="center" wrapText="1"/>
    </xf>
    <xf numFmtId="164" fontId="13" fillId="0" borderId="22" xfId="3" applyNumberFormat="1" applyFont="1" applyFill="1" applyBorder="1" applyAlignment="1">
      <alignment horizontal="center" vertical="center" wrapText="1"/>
    </xf>
    <xf numFmtId="164" fontId="13" fillId="0" borderId="24" xfId="3" applyNumberFormat="1" applyFont="1" applyFill="1" applyBorder="1" applyAlignment="1">
      <alignment horizontal="center" vertical="center" wrapText="1"/>
    </xf>
    <xf numFmtId="164" fontId="13" fillId="0" borderId="18" xfId="3" applyNumberFormat="1" applyFont="1" applyFill="1" applyBorder="1" applyAlignment="1">
      <alignment horizontal="center" vertical="center" wrapText="1"/>
    </xf>
    <xf numFmtId="164" fontId="13" fillId="0" borderId="20" xfId="3" applyNumberFormat="1" applyFont="1" applyFill="1" applyBorder="1" applyAlignment="1">
      <alignment horizontal="center" vertical="center" wrapText="1"/>
    </xf>
    <xf numFmtId="1" fontId="21" fillId="0" borderId="4" xfId="3" applyNumberFormat="1" applyFont="1" applyFill="1" applyBorder="1" applyAlignment="1">
      <alignment horizontal="center" vertical="center" wrapText="1"/>
    </xf>
    <xf numFmtId="171" fontId="21" fillId="0" borderId="4" xfId="3" applyNumberFormat="1" applyFont="1" applyFill="1" applyBorder="1" applyAlignment="1">
      <alignment horizontal="center" vertical="center" wrapText="1"/>
    </xf>
    <xf numFmtId="171" fontId="16" fillId="0" borderId="4" xfId="3" applyNumberFormat="1" applyFont="1" applyFill="1" applyBorder="1" applyAlignment="1">
      <alignment horizontal="center" vertical="center" wrapText="1"/>
    </xf>
    <xf numFmtId="171" fontId="21" fillId="0" borderId="19" xfId="3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/>
    </xf>
    <xf numFmtId="0" fontId="4" fillId="0" borderId="4" xfId="0" applyFont="1" applyFill="1" applyBorder="1"/>
    <xf numFmtId="1" fontId="21" fillId="0" borderId="24" xfId="3" applyNumberFormat="1" applyFont="1" applyFill="1" applyBorder="1" applyAlignment="1">
      <alignment horizontal="center" vertical="center" wrapText="1"/>
    </xf>
    <xf numFmtId="171" fontId="21" fillId="0" borderId="22" xfId="3" applyNumberFormat="1" applyFont="1" applyFill="1" applyBorder="1" applyAlignment="1">
      <alignment horizontal="center" vertical="center" wrapText="1"/>
    </xf>
    <xf numFmtId="171" fontId="16" fillId="0" borderId="22" xfId="3" applyNumberFormat="1" applyFont="1" applyFill="1" applyBorder="1" applyAlignment="1">
      <alignment horizontal="center" vertical="center" wrapText="1"/>
    </xf>
    <xf numFmtId="171" fontId="21" fillId="0" borderId="24" xfId="3" applyNumberFormat="1" applyFont="1" applyFill="1" applyBorder="1" applyAlignment="1">
      <alignment horizontal="center" vertical="center" wrapText="1"/>
    </xf>
    <xf numFmtId="171" fontId="21" fillId="0" borderId="23" xfId="3" applyNumberFormat="1" applyFont="1" applyFill="1" applyBorder="1" applyAlignment="1">
      <alignment horizontal="center" vertical="center" wrapText="1"/>
    </xf>
    <xf numFmtId="171" fontId="21" fillId="0" borderId="1" xfId="3" applyNumberFormat="1" applyFont="1" applyFill="1" applyBorder="1" applyAlignment="1">
      <alignment horizontal="center" vertical="center" wrapText="1"/>
    </xf>
    <xf numFmtId="171" fontId="21" fillId="2" borderId="22" xfId="3" applyNumberFormat="1" applyFont="1" applyFill="1" applyBorder="1" applyAlignment="1">
      <alignment horizontal="center" vertical="center" wrapText="1"/>
    </xf>
    <xf numFmtId="169" fontId="16" fillId="0" borderId="22" xfId="1" applyNumberFormat="1" applyFont="1" applyFill="1" applyBorder="1" applyAlignment="1">
      <alignment horizontal="center" vertical="center" wrapText="1"/>
    </xf>
    <xf numFmtId="0" fontId="2" fillId="0" borderId="4" xfId="0" applyFont="1" applyFill="1" applyBorder="1"/>
    <xf numFmtId="0" fontId="12" fillId="3" borderId="18" xfId="3" applyFont="1" applyFill="1" applyBorder="1" applyAlignment="1">
      <alignment horizontal="center" vertical="center"/>
    </xf>
    <xf numFmtId="0" fontId="13" fillId="3" borderId="18" xfId="3" applyFont="1" applyFill="1" applyBorder="1" applyAlignment="1">
      <alignment vertical="center" wrapText="1"/>
    </xf>
    <xf numFmtId="166" fontId="22" fillId="0" borderId="18" xfId="1" applyNumberFormat="1" applyFont="1" applyFill="1" applyBorder="1" applyAlignment="1">
      <alignment vertical="center" wrapText="1"/>
    </xf>
    <xf numFmtId="166" fontId="22" fillId="0" borderId="24" xfId="1" applyNumberFormat="1" applyFont="1" applyFill="1" applyBorder="1" applyAlignment="1">
      <alignment vertical="center" wrapText="1"/>
    </xf>
    <xf numFmtId="164" fontId="13" fillId="3" borderId="22" xfId="3" applyNumberFormat="1" applyFont="1" applyFill="1" applyBorder="1" applyAlignment="1">
      <alignment horizontal="center" vertical="center" wrapText="1"/>
    </xf>
    <xf numFmtId="168" fontId="13" fillId="0" borderId="22" xfId="1" applyFont="1" applyFill="1" applyBorder="1" applyAlignment="1">
      <alignment vertical="center" wrapText="1"/>
    </xf>
    <xf numFmtId="168" fontId="13" fillId="0" borderId="24" xfId="1" applyFont="1" applyFill="1" applyBorder="1" applyAlignment="1">
      <alignment vertical="center" wrapText="1"/>
    </xf>
    <xf numFmtId="172" fontId="13" fillId="0" borderId="24" xfId="3" applyNumberFormat="1" applyFont="1" applyFill="1" applyBorder="1" applyAlignment="1">
      <alignment vertical="center" wrapText="1"/>
    </xf>
    <xf numFmtId="164" fontId="13" fillId="3" borderId="18" xfId="3" applyNumberFormat="1" applyFont="1" applyFill="1" applyBorder="1" applyAlignment="1">
      <alignment horizontal="center" vertical="center" wrapText="1"/>
    </xf>
    <xf numFmtId="164" fontId="13" fillId="3" borderId="20" xfId="3" applyNumberFormat="1" applyFont="1" applyFill="1" applyBorder="1" applyAlignment="1">
      <alignment horizontal="center" vertical="center" wrapText="1"/>
    </xf>
    <xf numFmtId="165" fontId="13" fillId="3" borderId="4" xfId="3" applyNumberFormat="1" applyFont="1" applyFill="1" applyBorder="1" applyAlignment="1">
      <alignment horizontal="center" vertical="center" wrapText="1"/>
    </xf>
    <xf numFmtId="165" fontId="22" fillId="3" borderId="4" xfId="3" applyNumberFormat="1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vertical="center"/>
    </xf>
    <xf numFmtId="0" fontId="22" fillId="0" borderId="18" xfId="3" applyFont="1" applyFill="1" applyBorder="1" applyAlignment="1">
      <alignment vertical="center" wrapText="1"/>
    </xf>
    <xf numFmtId="164" fontId="22" fillId="0" borderId="22" xfId="3" applyNumberFormat="1" applyFont="1" applyFill="1" applyBorder="1" applyAlignment="1">
      <alignment horizontal="center" vertical="center" wrapText="1"/>
    </xf>
    <xf numFmtId="2" fontId="22" fillId="0" borderId="4" xfId="0" applyNumberFormat="1" applyFont="1" applyFill="1" applyBorder="1" applyAlignment="1">
      <alignment horizontal="center" vertical="center" wrapText="1"/>
    </xf>
    <xf numFmtId="2" fontId="22" fillId="0" borderId="18" xfId="0" applyNumberFormat="1" applyFont="1" applyFill="1" applyBorder="1" applyAlignment="1">
      <alignment horizontal="center" vertical="center" wrapText="1"/>
    </xf>
    <xf numFmtId="4" fontId="22" fillId="0" borderId="18" xfId="3" applyNumberFormat="1" applyFont="1" applyFill="1" applyBorder="1" applyAlignment="1">
      <alignment horizontal="center" vertical="center" wrapText="1"/>
    </xf>
    <xf numFmtId="4" fontId="22" fillId="0" borderId="20" xfId="3" applyNumberFormat="1" applyFont="1" applyFill="1" applyBorder="1" applyAlignment="1">
      <alignment horizontal="center" vertical="center" wrapText="1"/>
    </xf>
    <xf numFmtId="165" fontId="22" fillId="0" borderId="4" xfId="3" applyNumberFormat="1" applyFont="1" applyFill="1" applyBorder="1" applyAlignment="1">
      <alignment horizontal="center" vertical="center" wrapText="1"/>
    </xf>
    <xf numFmtId="171" fontId="15" fillId="0" borderId="19" xfId="3" applyNumberFormat="1" applyFont="1" applyFill="1" applyBorder="1" applyAlignment="1">
      <alignment horizontal="center" vertical="center" wrapText="1"/>
    </xf>
    <xf numFmtId="171" fontId="15" fillId="0" borderId="4" xfId="3" applyNumberFormat="1" applyFont="1" applyFill="1" applyBorder="1" applyAlignment="1">
      <alignment horizontal="center" vertical="center" wrapText="1"/>
    </xf>
    <xf numFmtId="171" fontId="16" fillId="0" borderId="19" xfId="3" applyNumberFormat="1" applyFont="1" applyFill="1" applyBorder="1" applyAlignment="1">
      <alignment horizontal="center" vertical="center" wrapText="1"/>
    </xf>
    <xf numFmtId="1" fontId="15" fillId="0" borderId="4" xfId="4" applyNumberFormat="1" applyFont="1" applyFill="1" applyBorder="1" applyAlignment="1">
      <alignment horizontal="center" vertical="center" wrapText="1"/>
    </xf>
    <xf numFmtId="165" fontId="22" fillId="0" borderId="19" xfId="3" applyNumberFormat="1" applyFont="1" applyFill="1" applyBorder="1" applyAlignment="1">
      <alignment horizontal="center" vertical="center" wrapText="1"/>
    </xf>
    <xf numFmtId="1" fontId="22" fillId="0" borderId="19" xfId="3" applyNumberFormat="1" applyFont="1" applyFill="1" applyBorder="1" applyAlignment="1">
      <alignment horizontal="center" vertical="center" wrapText="1"/>
    </xf>
    <xf numFmtId="1" fontId="22" fillId="0" borderId="19" xfId="3" applyNumberFormat="1" applyFont="1" applyFill="1" applyBorder="1" applyAlignment="1">
      <alignment horizontal="right" vertical="center" wrapText="1"/>
    </xf>
    <xf numFmtId="171" fontId="15" fillId="0" borderId="20" xfId="3" applyNumberFormat="1" applyFont="1" applyFill="1" applyBorder="1" applyAlignment="1">
      <alignment horizontal="center" vertical="center" wrapText="1"/>
    </xf>
    <xf numFmtId="4" fontId="22" fillId="3" borderId="18" xfId="3" applyNumberFormat="1" applyFont="1" applyFill="1" applyBorder="1" applyAlignment="1">
      <alignment horizontal="center" vertical="center" wrapText="1"/>
    </xf>
    <xf numFmtId="4" fontId="22" fillId="3" borderId="20" xfId="3" applyNumberFormat="1" applyFont="1" applyFill="1" applyBorder="1" applyAlignment="1">
      <alignment horizontal="center" vertical="center" wrapText="1"/>
    </xf>
    <xf numFmtId="0" fontId="12" fillId="0" borderId="18" xfId="3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 wrapText="1"/>
    </xf>
    <xf numFmtId="2" fontId="22" fillId="2" borderId="18" xfId="0" applyNumberFormat="1" applyFont="1" applyFill="1" applyBorder="1" applyAlignment="1">
      <alignment horizontal="center" vertical="center" wrapText="1"/>
    </xf>
    <xf numFmtId="166" fontId="22" fillId="0" borderId="4" xfId="3" applyNumberFormat="1" applyFont="1" applyFill="1" applyBorder="1" applyAlignment="1">
      <alignment horizontal="center" vertical="center" wrapText="1"/>
    </xf>
    <xf numFmtId="165" fontId="22" fillId="0" borderId="22" xfId="4" applyNumberFormat="1" applyFont="1" applyFill="1" applyBorder="1" applyAlignment="1">
      <alignment horizontal="center" vertical="center" wrapText="1"/>
    </xf>
    <xf numFmtId="165" fontId="22" fillId="0" borderId="4" xfId="4" applyNumberFormat="1" applyFont="1" applyFill="1" applyBorder="1" applyAlignment="1">
      <alignment horizontal="center" vertical="center" wrapText="1"/>
    </xf>
    <xf numFmtId="165" fontId="22" fillId="0" borderId="18" xfId="3" applyNumberFormat="1" applyFont="1" applyFill="1" applyBorder="1" applyAlignment="1">
      <alignment horizontal="center" vertical="center" wrapText="1"/>
    </xf>
    <xf numFmtId="3" fontId="22" fillId="0" borderId="4" xfId="3" applyNumberFormat="1" applyFont="1" applyFill="1" applyBorder="1" applyAlignment="1">
      <alignment horizontal="right" vertical="center" wrapText="1"/>
    </xf>
    <xf numFmtId="0" fontId="4" fillId="3" borderId="18" xfId="3" applyFont="1" applyFill="1" applyBorder="1" applyAlignment="1">
      <alignment horizontal="center" vertical="center"/>
    </xf>
    <xf numFmtId="4" fontId="13" fillId="3" borderId="18" xfId="3" applyNumberFormat="1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  <xf numFmtId="1" fontId="22" fillId="0" borderId="4" xfId="3" applyNumberFormat="1" applyFont="1" applyFill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18" xfId="0" applyNumberFormat="1" applyFont="1" applyFill="1" applyBorder="1" applyAlignment="1">
      <alignment horizontal="center" vertical="center" wrapText="1"/>
    </xf>
    <xf numFmtId="2" fontId="25" fillId="0" borderId="4" xfId="0" applyNumberFormat="1" applyFont="1" applyFill="1" applyBorder="1" applyAlignment="1">
      <alignment horizontal="center" vertical="center" wrapText="1"/>
    </xf>
    <xf numFmtId="2" fontId="25" fillId="0" borderId="18" xfId="0" applyNumberFormat="1" applyFont="1" applyFill="1" applyBorder="1" applyAlignment="1">
      <alignment horizontal="center" vertical="center" wrapText="1"/>
    </xf>
    <xf numFmtId="2" fontId="22" fillId="4" borderId="4" xfId="0" applyNumberFormat="1" applyFont="1" applyFill="1" applyBorder="1" applyAlignment="1">
      <alignment horizontal="center" vertical="center" wrapText="1"/>
    </xf>
    <xf numFmtId="2" fontId="22" fillId="4" borderId="18" xfId="0" applyNumberFormat="1" applyFont="1" applyFill="1" applyBorder="1" applyAlignment="1">
      <alignment horizontal="center" vertical="center" wrapText="1"/>
    </xf>
    <xf numFmtId="165" fontId="13" fillId="0" borderId="4" xfId="3" applyNumberFormat="1" applyFont="1" applyFill="1" applyBorder="1" applyAlignment="1">
      <alignment horizontal="center" vertical="center" wrapText="1"/>
    </xf>
    <xf numFmtId="0" fontId="6" fillId="0" borderId="4" xfId="0" applyFont="1" applyFill="1" applyBorder="1"/>
    <xf numFmtId="0" fontId="14" fillId="0" borderId="18" xfId="3" applyFont="1" applyFill="1" applyBorder="1" applyAlignment="1">
      <alignment vertical="center" wrapText="1"/>
    </xf>
    <xf numFmtId="165" fontId="22" fillId="0" borderId="20" xfId="3" applyNumberFormat="1" applyFont="1" applyFill="1" applyBorder="1" applyAlignment="1">
      <alignment horizontal="center" vertical="center" wrapText="1"/>
    </xf>
    <xf numFmtId="2" fontId="22" fillId="5" borderId="4" xfId="0" applyNumberFormat="1" applyFont="1" applyFill="1" applyBorder="1" applyAlignment="1">
      <alignment horizontal="center" vertical="center" wrapText="1"/>
    </xf>
    <xf numFmtId="2" fontId="22" fillId="5" borderId="18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/>
    <xf numFmtId="0" fontId="22" fillId="0" borderId="10" xfId="3" applyFont="1" applyFill="1" applyBorder="1" applyAlignment="1">
      <alignment vertical="center" wrapText="1"/>
    </xf>
    <xf numFmtId="0" fontId="22" fillId="0" borderId="11" xfId="0" applyFont="1" applyFill="1" applyBorder="1" applyAlignment="1">
      <alignment horizontal="center" vertical="center" wrapText="1"/>
    </xf>
    <xf numFmtId="2" fontId="22" fillId="0" borderId="11" xfId="0" applyNumberFormat="1" applyFont="1" applyFill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4" fontId="22" fillId="0" borderId="10" xfId="3" applyNumberFormat="1" applyFont="1" applyFill="1" applyBorder="1" applyAlignment="1">
      <alignment horizontal="center" vertical="center" wrapText="1"/>
    </xf>
    <xf numFmtId="4" fontId="22" fillId="0" borderId="25" xfId="3" applyNumberFormat="1" applyFont="1" applyFill="1" applyBorder="1" applyAlignment="1">
      <alignment horizontal="center" vertical="center" wrapText="1"/>
    </xf>
    <xf numFmtId="165" fontId="22" fillId="0" borderId="11" xfId="3" applyNumberFormat="1" applyFont="1" applyFill="1" applyBorder="1" applyAlignment="1">
      <alignment horizontal="center" vertical="center" wrapText="1"/>
    </xf>
    <xf numFmtId="171" fontId="15" fillId="0" borderId="12" xfId="3" applyNumberFormat="1" applyFont="1" applyFill="1" applyBorder="1" applyAlignment="1">
      <alignment horizontal="center" vertical="center" wrapText="1"/>
    </xf>
    <xf numFmtId="165" fontId="22" fillId="0" borderId="11" xfId="4" applyNumberFormat="1" applyFont="1" applyFill="1" applyBorder="1" applyAlignment="1">
      <alignment horizontal="center" vertical="center" wrapText="1"/>
    </xf>
    <xf numFmtId="165" fontId="22" fillId="0" borderId="12" xfId="3" applyNumberFormat="1" applyFont="1" applyFill="1" applyBorder="1" applyAlignment="1">
      <alignment horizontal="center" vertical="center" wrapText="1"/>
    </xf>
    <xf numFmtId="165" fontId="22" fillId="0" borderId="10" xfId="3" applyNumberFormat="1" applyFont="1" applyFill="1" applyBorder="1" applyAlignment="1">
      <alignment horizontal="center" vertical="center" wrapText="1"/>
    </xf>
    <xf numFmtId="0" fontId="22" fillId="0" borderId="4" xfId="3" applyFont="1" applyFill="1" applyBorder="1" applyAlignment="1">
      <alignment vertical="center" wrapText="1"/>
    </xf>
    <xf numFmtId="4" fontId="22" fillId="0" borderId="4" xfId="3" applyNumberFormat="1" applyFont="1" applyFill="1" applyBorder="1" applyAlignment="1">
      <alignment horizontal="center" vertical="center" wrapText="1"/>
    </xf>
    <xf numFmtId="165" fontId="22" fillId="0" borderId="26" xfId="3" applyNumberFormat="1" applyFont="1" applyFill="1" applyBorder="1" applyAlignment="1">
      <alignment horizontal="center" vertical="center" wrapText="1"/>
    </xf>
    <xf numFmtId="0" fontId="2" fillId="0" borderId="22" xfId="0" applyFont="1" applyFill="1" applyBorder="1"/>
    <xf numFmtId="0" fontId="22" fillId="0" borderId="24" xfId="3" applyFont="1" applyFill="1" applyBorder="1" applyAlignment="1">
      <alignment vertical="center" wrapText="1"/>
    </xf>
    <xf numFmtId="0" fontId="22" fillId="0" borderId="22" xfId="0" applyFont="1" applyFill="1" applyBorder="1" applyAlignment="1">
      <alignment horizontal="center" vertical="center" wrapText="1"/>
    </xf>
    <xf numFmtId="2" fontId="22" fillId="0" borderId="22" xfId="0" applyNumberFormat="1" applyFont="1" applyFill="1" applyBorder="1" applyAlignment="1">
      <alignment horizontal="center" vertical="center" wrapText="1"/>
    </xf>
    <xf numFmtId="2" fontId="22" fillId="0" borderId="24" xfId="0" applyNumberFormat="1" applyFont="1" applyFill="1" applyBorder="1" applyAlignment="1">
      <alignment horizontal="center" vertical="center" wrapText="1"/>
    </xf>
    <xf numFmtId="4" fontId="22" fillId="0" borderId="24" xfId="3" applyNumberFormat="1" applyFont="1" applyFill="1" applyBorder="1" applyAlignment="1">
      <alignment horizontal="center" vertical="center" wrapText="1"/>
    </xf>
    <xf numFmtId="4" fontId="22" fillId="0" borderId="1" xfId="3" applyNumberFormat="1" applyFont="1" applyFill="1" applyBorder="1" applyAlignment="1">
      <alignment horizontal="center" vertical="center" wrapText="1"/>
    </xf>
    <xf numFmtId="165" fontId="22" fillId="0" borderId="22" xfId="3" applyNumberFormat="1" applyFont="1" applyFill="1" applyBorder="1" applyAlignment="1">
      <alignment horizontal="center" vertical="center" wrapText="1"/>
    </xf>
    <xf numFmtId="171" fontId="15" fillId="0" borderId="23" xfId="3" applyNumberFormat="1" applyFont="1" applyFill="1" applyBorder="1" applyAlignment="1">
      <alignment horizontal="center" vertical="center" wrapText="1"/>
    </xf>
    <xf numFmtId="165" fontId="22" fillId="0" borderId="23" xfId="3" applyNumberFormat="1" applyFont="1" applyFill="1" applyBorder="1" applyAlignment="1">
      <alignment horizontal="center" vertical="center" wrapText="1"/>
    </xf>
    <xf numFmtId="165" fontId="22" fillId="0" borderId="24" xfId="3" applyNumberFormat="1" applyFont="1" applyFill="1" applyBorder="1" applyAlignment="1">
      <alignment horizontal="center" vertical="center" wrapText="1"/>
    </xf>
    <xf numFmtId="173" fontId="22" fillId="0" borderId="4" xfId="0" applyNumberFormat="1" applyFont="1" applyFill="1" applyBorder="1" applyAlignment="1">
      <alignment horizontal="center" vertical="center" wrapText="1"/>
    </xf>
    <xf numFmtId="0" fontId="13" fillId="3" borderId="18" xfId="3" applyFont="1" applyFill="1" applyBorder="1" applyAlignment="1">
      <alignment horizontal="left" vertical="center" wrapText="1"/>
    </xf>
    <xf numFmtId="165" fontId="13" fillId="3" borderId="18" xfId="3" applyNumberFormat="1" applyFont="1" applyFill="1" applyBorder="1" applyAlignment="1">
      <alignment horizontal="center" vertical="center" wrapText="1"/>
    </xf>
    <xf numFmtId="2" fontId="25" fillId="4" borderId="4" xfId="0" applyNumberFormat="1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2" fontId="14" fillId="0" borderId="4" xfId="0" applyNumberFormat="1" applyFont="1" applyFill="1" applyBorder="1" applyAlignment="1">
      <alignment horizontal="center" vertical="center" wrapText="1"/>
    </xf>
    <xf numFmtId="0" fontId="5" fillId="0" borderId="18" xfId="3" applyFont="1" applyFill="1" applyBorder="1" applyAlignment="1">
      <alignment horizontal="center" vertical="center"/>
    </xf>
    <xf numFmtId="169" fontId="22" fillId="0" borderId="4" xfId="3" applyNumberFormat="1" applyFont="1" applyFill="1" applyBorder="1" applyAlignment="1">
      <alignment horizontal="center" vertical="center" wrapText="1"/>
    </xf>
    <xf numFmtId="165" fontId="22" fillId="0" borderId="19" xfId="4" applyNumberFormat="1" applyFont="1" applyFill="1" applyBorder="1" applyAlignment="1">
      <alignment horizontal="center" vertical="center" wrapText="1"/>
    </xf>
    <xf numFmtId="171" fontId="25" fillId="0" borderId="18" xfId="0" applyNumberFormat="1" applyFont="1" applyFill="1" applyBorder="1" applyAlignment="1">
      <alignment horizontal="center" vertical="center" wrapText="1"/>
    </xf>
    <xf numFmtId="0" fontId="25" fillId="0" borderId="4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165" fontId="22" fillId="0" borderId="18" xfId="3" applyNumberFormat="1" applyFont="1" applyFill="1" applyBorder="1" applyAlignment="1">
      <alignment vertical="center" wrapText="1"/>
    </xf>
    <xf numFmtId="0" fontId="13" fillId="3" borderId="4" xfId="0" applyFont="1" applyFill="1" applyBorder="1" applyAlignment="1">
      <alignment horizontal="center" vertical="center" wrapText="1"/>
    </xf>
    <xf numFmtId="3" fontId="8" fillId="0" borderId="4" xfId="0" applyNumberFormat="1" applyFont="1" applyFill="1" applyBorder="1" applyAlignment="1">
      <alignment vertical="center"/>
    </xf>
    <xf numFmtId="0" fontId="26" fillId="0" borderId="4" xfId="0" applyFont="1" applyFill="1" applyBorder="1"/>
    <xf numFmtId="4" fontId="23" fillId="0" borderId="4" xfId="0" applyNumberFormat="1" applyFont="1" applyFill="1" applyBorder="1"/>
    <xf numFmtId="2" fontId="27" fillId="0" borderId="4" xfId="0" applyNumberFormat="1" applyFont="1" applyFill="1" applyBorder="1" applyAlignment="1">
      <alignment horizontal="center" vertical="center" wrapText="1"/>
    </xf>
    <xf numFmtId="2" fontId="27" fillId="0" borderId="18" xfId="0" applyNumberFormat="1" applyFont="1" applyFill="1" applyBorder="1" applyAlignment="1">
      <alignment horizontal="center" vertical="center" wrapText="1"/>
    </xf>
    <xf numFmtId="0" fontId="28" fillId="3" borderId="18" xfId="3" applyFont="1" applyFill="1" applyBorder="1" applyAlignment="1">
      <alignment horizontal="center" vertical="center"/>
    </xf>
    <xf numFmtId="0" fontId="28" fillId="3" borderId="18" xfId="3" applyFont="1" applyFill="1" applyBorder="1" applyAlignment="1">
      <alignment vertical="center" wrapText="1"/>
    </xf>
    <xf numFmtId="2" fontId="28" fillId="3" borderId="4" xfId="0" applyNumberFormat="1" applyFont="1" applyFill="1" applyBorder="1" applyAlignment="1">
      <alignment horizontal="center" vertical="center" wrapText="1"/>
    </xf>
    <xf numFmtId="2" fontId="14" fillId="0" borderId="18" xfId="0" applyNumberFormat="1" applyFont="1" applyFill="1" applyBorder="1" applyAlignment="1">
      <alignment horizontal="center" vertical="center" wrapText="1"/>
    </xf>
    <xf numFmtId="4" fontId="14" fillId="3" borderId="18" xfId="3" applyNumberFormat="1" applyFont="1" applyFill="1" applyBorder="1" applyAlignment="1">
      <alignment horizontal="center" vertical="center" wrapText="1"/>
    </xf>
    <xf numFmtId="4" fontId="14" fillId="3" borderId="20" xfId="3" applyNumberFormat="1" applyFont="1" applyFill="1" applyBorder="1" applyAlignment="1">
      <alignment horizontal="center" vertical="center" wrapText="1"/>
    </xf>
    <xf numFmtId="0" fontId="14" fillId="0" borderId="18" xfId="3" applyFont="1" applyFill="1" applyBorder="1" applyAlignment="1">
      <alignment horizontal="center" vertical="center"/>
    </xf>
    <xf numFmtId="4" fontId="14" fillId="0" borderId="18" xfId="3" applyNumberFormat="1" applyFont="1" applyFill="1" applyBorder="1" applyAlignment="1">
      <alignment horizontal="center" vertical="center" wrapText="1"/>
    </xf>
    <xf numFmtId="4" fontId="14" fillId="0" borderId="20" xfId="3" applyNumberFormat="1" applyFont="1" applyFill="1" applyBorder="1" applyAlignment="1">
      <alignment horizontal="center" vertical="center" wrapText="1"/>
    </xf>
    <xf numFmtId="165" fontId="14" fillId="0" borderId="11" xfId="3" applyNumberFormat="1" applyFont="1" applyFill="1" applyBorder="1" applyAlignment="1">
      <alignment horizontal="center" vertical="center" wrapText="1"/>
    </xf>
    <xf numFmtId="165" fontId="14" fillId="0" borderId="11" xfId="4" applyNumberFormat="1" applyFont="1" applyFill="1" applyBorder="1" applyAlignment="1">
      <alignment horizontal="center" vertical="center" wrapText="1"/>
    </xf>
    <xf numFmtId="165" fontId="14" fillId="0" borderId="4" xfId="3" applyNumberFormat="1" applyFont="1" applyFill="1" applyBorder="1" applyAlignment="1">
      <alignment horizontal="center" vertical="center" wrapText="1"/>
    </xf>
    <xf numFmtId="165" fontId="14" fillId="0" borderId="10" xfId="3" applyNumberFormat="1" applyFont="1" applyFill="1" applyBorder="1" applyAlignment="1">
      <alignment horizontal="center" vertical="center" wrapText="1"/>
    </xf>
    <xf numFmtId="14" fontId="29" fillId="0" borderId="19" xfId="0" applyNumberFormat="1" applyFont="1" applyFill="1" applyBorder="1" applyAlignment="1">
      <alignment vertical="center"/>
    </xf>
    <xf numFmtId="14" fontId="7" fillId="3" borderId="20" xfId="0" applyNumberFormat="1" applyFont="1" applyFill="1" applyBorder="1" applyAlignment="1">
      <alignment vertical="center"/>
    </xf>
    <xf numFmtId="14" fontId="7" fillId="3" borderId="18" xfId="0" applyNumberFormat="1" applyFont="1" applyFill="1" applyBorder="1" applyAlignment="1">
      <alignment vertical="center"/>
    </xf>
    <xf numFmtId="0" fontId="10" fillId="3" borderId="4" xfId="3" applyFont="1" applyFill="1" applyBorder="1" applyAlignment="1">
      <alignment vertical="center" wrapText="1"/>
    </xf>
    <xf numFmtId="164" fontId="10" fillId="3" borderId="4" xfId="3" applyNumberFormat="1" applyFont="1" applyFill="1" applyBorder="1" applyAlignment="1">
      <alignment horizontal="center" vertical="center" wrapText="1"/>
    </xf>
    <xf numFmtId="164" fontId="10" fillId="0" borderId="4" xfId="3" applyNumberFormat="1" applyFont="1" applyFill="1" applyBorder="1" applyAlignment="1">
      <alignment horizontal="center" vertical="center" wrapText="1"/>
    </xf>
    <xf numFmtId="164" fontId="10" fillId="3" borderId="19" xfId="3" applyNumberFormat="1" applyFont="1" applyFill="1" applyBorder="1" applyAlignment="1">
      <alignment horizontal="center" vertical="center" wrapText="1"/>
    </xf>
    <xf numFmtId="165" fontId="10" fillId="3" borderId="4" xfId="3" applyNumberFormat="1" applyFont="1" applyFill="1" applyBorder="1" applyAlignment="1">
      <alignment horizontal="center"/>
    </xf>
    <xf numFmtId="166" fontId="10" fillId="3" borderId="4" xfId="3" applyNumberFormat="1" applyFont="1" applyFill="1" applyBorder="1" applyAlignment="1">
      <alignment horizontal="center"/>
    </xf>
    <xf numFmtId="169" fontId="10" fillId="3" borderId="4" xfId="3" applyNumberFormat="1" applyFont="1" applyFill="1" applyBorder="1" applyAlignment="1">
      <alignment horizontal="center"/>
    </xf>
    <xf numFmtId="1" fontId="15" fillId="0" borderId="4" xfId="3" applyNumberFormat="1" applyFont="1" applyFill="1" applyBorder="1" applyAlignment="1">
      <alignment horizontal="center" vertical="center" wrapText="1"/>
    </xf>
    <xf numFmtId="1" fontId="15" fillId="0" borderId="19" xfId="3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/>
    <xf numFmtId="0" fontId="6" fillId="0" borderId="0" xfId="0" applyFont="1" applyFill="1" applyBorder="1"/>
    <xf numFmtId="0" fontId="6" fillId="0" borderId="0" xfId="0" applyFont="1" applyFill="1"/>
    <xf numFmtId="0" fontId="12" fillId="0" borderId="0" xfId="3" applyFont="1" applyFill="1" applyBorder="1" applyAlignment="1">
      <alignment horizontal="center" vertical="center"/>
    </xf>
    <xf numFmtId="0" fontId="7" fillId="0" borderId="0" xfId="0" applyFont="1" applyFill="1"/>
    <xf numFmtId="0" fontId="20" fillId="0" borderId="0" xfId="3" applyFont="1" applyFill="1" applyBorder="1" applyAlignment="1">
      <alignment horizontal="center" vertical="center"/>
    </xf>
    <xf numFmtId="0" fontId="23" fillId="0" borderId="4" xfId="0" applyFont="1" applyFill="1" applyBorder="1"/>
    <xf numFmtId="0" fontId="2" fillId="3" borderId="0" xfId="0" applyFont="1" applyFill="1"/>
    <xf numFmtId="0" fontId="36" fillId="0" borderId="4" xfId="0" applyFont="1" applyFill="1" applyBorder="1"/>
    <xf numFmtId="0" fontId="23" fillId="0" borderId="4" xfId="0" applyFont="1" applyBorder="1"/>
    <xf numFmtId="0" fontId="2" fillId="0" borderId="27" xfId="0" applyFont="1" applyFill="1" applyBorder="1"/>
    <xf numFmtId="0" fontId="23" fillId="0" borderId="18" xfId="0" applyFont="1" applyFill="1" applyBorder="1"/>
    <xf numFmtId="0" fontId="22" fillId="0" borderId="4" xfId="0" applyFont="1" applyFill="1" applyBorder="1" applyAlignment="1">
      <alignment wrapText="1"/>
    </xf>
    <xf numFmtId="10" fontId="22" fillId="0" borderId="18" xfId="2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6" fillId="3" borderId="0" xfId="0" applyFont="1" applyFill="1"/>
    <xf numFmtId="43" fontId="7" fillId="3" borderId="0" xfId="0" applyNumberFormat="1" applyFont="1" applyFill="1"/>
    <xf numFmtId="0" fontId="7" fillId="3" borderId="0" xfId="0" applyFont="1" applyFill="1"/>
    <xf numFmtId="1" fontId="15" fillId="0" borderId="4" xfId="3" applyNumberFormat="1" applyFont="1" applyFill="1" applyBorder="1" applyAlignment="1">
      <alignment horizontal="center" vertical="center" wrapText="1"/>
    </xf>
    <xf numFmtId="1" fontId="15" fillId="3" borderId="4" xfId="3" applyNumberFormat="1" applyFont="1" applyFill="1" applyBorder="1" applyAlignment="1">
      <alignment horizontal="center" vertical="center" wrapText="1"/>
    </xf>
    <xf numFmtId="1" fontId="15" fillId="3" borderId="19" xfId="3" applyNumberFormat="1" applyFont="1" applyFill="1" applyBorder="1" applyAlignment="1">
      <alignment horizontal="center" vertical="center" wrapText="1"/>
    </xf>
    <xf numFmtId="1" fontId="15" fillId="3" borderId="18" xfId="3" applyNumberFormat="1" applyFont="1" applyFill="1" applyBorder="1" applyAlignment="1">
      <alignment horizontal="center" vertical="center" wrapText="1"/>
    </xf>
    <xf numFmtId="1" fontId="16" fillId="3" borderId="4" xfId="3" applyNumberFormat="1" applyFont="1" applyFill="1" applyBorder="1" applyAlignment="1">
      <alignment horizontal="center" vertical="center" wrapText="1"/>
    </xf>
    <xf numFmtId="49" fontId="15" fillId="0" borderId="4" xfId="3" applyNumberFormat="1" applyFont="1" applyFill="1" applyBorder="1" applyAlignment="1">
      <alignment horizontal="center" vertical="center" wrapText="1"/>
    </xf>
    <xf numFmtId="49" fontId="15" fillId="0" borderId="19" xfId="3" applyNumberFormat="1" applyFont="1" applyFill="1" applyBorder="1" applyAlignment="1">
      <alignment horizontal="center" vertical="center" wrapText="1"/>
    </xf>
    <xf numFmtId="49" fontId="15" fillId="0" borderId="18" xfId="3" applyNumberFormat="1" applyFont="1" applyFill="1" applyBorder="1" applyAlignment="1">
      <alignment horizontal="center" vertical="center" wrapText="1"/>
    </xf>
    <xf numFmtId="164" fontId="17" fillId="0" borderId="11" xfId="3" applyNumberFormat="1" applyFont="1" applyFill="1" applyBorder="1" applyAlignment="1">
      <alignment horizontal="center" vertical="center" wrapText="1"/>
    </xf>
    <xf numFmtId="164" fontId="17" fillId="0" borderId="22" xfId="3" applyNumberFormat="1" applyFont="1" applyFill="1" applyBorder="1" applyAlignment="1">
      <alignment horizontal="center" vertical="center" wrapText="1"/>
    </xf>
    <xf numFmtId="164" fontId="17" fillId="0" borderId="12" xfId="3" applyNumberFormat="1" applyFont="1" applyFill="1" applyBorder="1" applyAlignment="1">
      <alignment horizontal="center" vertical="center" wrapText="1"/>
    </xf>
    <xf numFmtId="164" fontId="17" fillId="0" borderId="23" xfId="3" applyNumberFormat="1" applyFont="1" applyFill="1" applyBorder="1" applyAlignment="1">
      <alignment horizontal="center" vertical="center" wrapText="1"/>
    </xf>
    <xf numFmtId="1" fontId="16" fillId="0" borderId="19" xfId="3" applyNumberFormat="1" applyFont="1" applyFill="1" applyBorder="1" applyAlignment="1">
      <alignment horizontal="center" vertical="center" wrapText="1"/>
    </xf>
    <xf numFmtId="1" fontId="16" fillId="0" borderId="20" xfId="3" applyNumberFormat="1" applyFont="1" applyFill="1" applyBorder="1" applyAlignment="1">
      <alignment horizontal="center" vertical="center" wrapText="1"/>
    </xf>
    <xf numFmtId="1" fontId="15" fillId="0" borderId="19" xfId="3" applyNumberFormat="1" applyFont="1" applyFill="1" applyBorder="1" applyAlignment="1">
      <alignment horizontal="center" vertical="center" wrapText="1"/>
    </xf>
    <xf numFmtId="1" fontId="15" fillId="0" borderId="20" xfId="3" applyNumberFormat="1" applyFont="1" applyFill="1" applyBorder="1" applyAlignment="1">
      <alignment horizontal="center" vertical="center" wrapText="1"/>
    </xf>
    <xf numFmtId="49" fontId="16" fillId="0" borderId="4" xfId="3" applyNumberFormat="1" applyFont="1" applyFill="1" applyBorder="1" applyAlignment="1">
      <alignment horizontal="center" vertical="center" wrapText="1"/>
    </xf>
    <xf numFmtId="1" fontId="15" fillId="0" borderId="18" xfId="3" applyNumberFormat="1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164" fontId="37" fillId="0" borderId="11" xfId="3" applyNumberFormat="1" applyFont="1" applyFill="1" applyBorder="1" applyAlignment="1">
      <alignment horizontal="center" vertical="center" wrapText="1"/>
    </xf>
    <xf numFmtId="164" fontId="37" fillId="0" borderId="21" xfId="3" applyNumberFormat="1" applyFont="1" applyFill="1" applyBorder="1" applyAlignment="1">
      <alignment horizontal="center" vertical="center" wrapText="1"/>
    </xf>
    <xf numFmtId="164" fontId="37" fillId="0" borderId="22" xfId="3" applyNumberFormat="1" applyFont="1" applyFill="1" applyBorder="1" applyAlignment="1">
      <alignment horizontal="center" vertical="center" wrapText="1"/>
    </xf>
    <xf numFmtId="164" fontId="8" fillId="0" borderId="11" xfId="3" applyNumberFormat="1" applyFont="1" applyFill="1" applyBorder="1" applyAlignment="1">
      <alignment horizontal="center" vertical="center" wrapText="1"/>
    </xf>
    <xf numFmtId="164" fontId="8" fillId="0" borderId="21" xfId="3" applyNumberFormat="1" applyFont="1" applyFill="1" applyBorder="1" applyAlignment="1">
      <alignment horizontal="center" vertical="center" wrapText="1"/>
    </xf>
    <xf numFmtId="164" fontId="8" fillId="0" borderId="22" xfId="3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textRotation="90"/>
    </xf>
    <xf numFmtId="0" fontId="12" fillId="0" borderId="18" xfId="3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0" fontId="13" fillId="0" borderId="21" xfId="3" applyFont="1" applyFill="1" applyBorder="1" applyAlignment="1">
      <alignment horizontal="center" vertical="center" wrapText="1"/>
    </xf>
    <xf numFmtId="0" fontId="13" fillId="0" borderId="22" xfId="3" applyFont="1" applyFill="1" applyBorder="1" applyAlignment="1">
      <alignment horizontal="center" vertical="center" wrapText="1"/>
    </xf>
    <xf numFmtId="0" fontId="8" fillId="0" borderId="11" xfId="3" applyFont="1" applyFill="1" applyBorder="1" applyAlignment="1">
      <alignment horizontal="center" vertical="center" wrapText="1"/>
    </xf>
    <xf numFmtId="0" fontId="8" fillId="0" borderId="21" xfId="3" applyFont="1" applyFill="1" applyBorder="1" applyAlignment="1">
      <alignment horizontal="center" vertical="center" wrapText="1"/>
    </xf>
    <xf numFmtId="0" fontId="8" fillId="0" borderId="22" xfId="3" applyFont="1" applyFill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2" borderId="21" xfId="3" applyFont="1" applyFill="1" applyBorder="1" applyAlignment="1">
      <alignment horizontal="center" vertical="center" wrapText="1"/>
    </xf>
    <xf numFmtId="0" fontId="8" fillId="2" borderId="22" xfId="3" applyFont="1" applyFill="1" applyBorder="1" applyAlignment="1">
      <alignment horizontal="center" vertical="center" wrapText="1"/>
    </xf>
    <xf numFmtId="0" fontId="35" fillId="0" borderId="0" xfId="71" applyFont="1" applyFill="1" applyBorder="1" applyAlignment="1">
      <alignment horizontal="center" vertical="top" wrapText="1"/>
    </xf>
    <xf numFmtId="0" fontId="35" fillId="0" borderId="0" xfId="71" applyFont="1" applyFill="1" applyBorder="1" applyAlignment="1">
      <alignment horizontal="center" wrapText="1"/>
    </xf>
    <xf numFmtId="164" fontId="14" fillId="0" borderId="19" xfId="3" applyNumberFormat="1" applyFont="1" applyFill="1" applyBorder="1" applyAlignment="1">
      <alignment horizontal="center" vertical="center" wrapText="1"/>
    </xf>
    <xf numFmtId="164" fontId="14" fillId="0" borderId="20" xfId="3" applyNumberFormat="1" applyFont="1" applyFill="1" applyBorder="1" applyAlignment="1">
      <alignment horizontal="center" vertical="center" wrapText="1"/>
    </xf>
    <xf numFmtId="164" fontId="14" fillId="0" borderId="18" xfId="3" applyNumberFormat="1" applyFont="1" applyFill="1" applyBorder="1" applyAlignment="1">
      <alignment horizontal="center" vertical="center" wrapText="1"/>
    </xf>
  </cellXfs>
  <cellStyles count="72">
    <cellStyle name="Normal_Sheet1" xfId="5"/>
    <cellStyle name="Обычный" xfId="0" builtinId="0"/>
    <cellStyle name="Обычный 2" xfId="6"/>
    <cellStyle name="Обычный 2 2" xfId="4"/>
    <cellStyle name="Обычный 2 3" xfId="7"/>
    <cellStyle name="Обычный 2 3 2" xfId="3"/>
    <cellStyle name="Обычный 2 4" xfId="8"/>
    <cellStyle name="Обычный 2 5" xfId="9"/>
    <cellStyle name="Обычный 3" xfId="10"/>
    <cellStyle name="Обычный 3 2" xfId="11"/>
    <cellStyle name="Обычный 3 2 2" xfId="12"/>
    <cellStyle name="Обычный 3 2 3" xfId="13"/>
    <cellStyle name="Обычный 3 3" xfId="14"/>
    <cellStyle name="Обычный 3 3 2" xfId="15"/>
    <cellStyle name="Обычный 3 3 2 2" xfId="16"/>
    <cellStyle name="Обычный 3 4" xfId="17"/>
    <cellStyle name="Обычный 3 4 2" xfId="18"/>
    <cellStyle name="Обычный 3 5" xfId="19"/>
    <cellStyle name="Обычный 3 5 2" xfId="20"/>
    <cellStyle name="Обычный 4" xfId="21"/>
    <cellStyle name="Обычный 4 2" xfId="22"/>
    <cellStyle name="Обычный 5" xfId="23"/>
    <cellStyle name="Обычный 5 2" xfId="24"/>
    <cellStyle name="Обычный 6" xfId="25"/>
    <cellStyle name="Обычный 7" xfId="26"/>
    <cellStyle name="Обычный 8" xfId="27"/>
    <cellStyle name="Обычный Лена" xfId="28"/>
    <cellStyle name="Обычный_Таблицы Мун.заказ Стационар" xfId="71"/>
    <cellStyle name="Процентный" xfId="2" builtinId="5"/>
    <cellStyle name="Процентный 2" xfId="29"/>
    <cellStyle name="Процентный 3" xfId="30"/>
    <cellStyle name="Финансовый" xfId="1" builtinId="3"/>
    <cellStyle name="Финансовый 10" xfId="31"/>
    <cellStyle name="Финансовый 11" xfId="32"/>
    <cellStyle name="Финансовый 12" xfId="33"/>
    <cellStyle name="Финансовый 13" xfId="34"/>
    <cellStyle name="Финансовый 14" xfId="35"/>
    <cellStyle name="Финансовый 15" xfId="36"/>
    <cellStyle name="Финансовый 16" xfId="37"/>
    <cellStyle name="Финансовый 17" xfId="38"/>
    <cellStyle name="Финансовый 18" xfId="39"/>
    <cellStyle name="Финансовый 19" xfId="40"/>
    <cellStyle name="Финансовый 2" xfId="41"/>
    <cellStyle name="Финансовый 2 2" xfId="42"/>
    <cellStyle name="Финансовый 2 3" xfId="43"/>
    <cellStyle name="Финансовый 20" xfId="44"/>
    <cellStyle name="Финансовый 21" xfId="45"/>
    <cellStyle name="Финансовый 22" xfId="46"/>
    <cellStyle name="Финансовый 23" xfId="47"/>
    <cellStyle name="Финансовый 24" xfId="48"/>
    <cellStyle name="Финансовый 25" xfId="49"/>
    <cellStyle name="Финансовый 26" xfId="50"/>
    <cellStyle name="Финансовый 27" xfId="51"/>
    <cellStyle name="Финансовый 28" xfId="52"/>
    <cellStyle name="Финансовый 29" xfId="53"/>
    <cellStyle name="Финансовый 3" xfId="54"/>
    <cellStyle name="Финансовый 3 2" xfId="55"/>
    <cellStyle name="Финансовый 3 3" xfId="56"/>
    <cellStyle name="Финансовый 30" xfId="57"/>
    <cellStyle name="Финансовый 31" xfId="58"/>
    <cellStyle name="Финансовый 32" xfId="59"/>
    <cellStyle name="Финансовый 33" xfId="60"/>
    <cellStyle name="Финансовый 34" xfId="61"/>
    <cellStyle name="Финансовый 35" xfId="62"/>
    <cellStyle name="Финансовый 36" xfId="63"/>
    <cellStyle name="Финансовый 37" xfId="64"/>
    <cellStyle name="Финансовый 4" xfId="65"/>
    <cellStyle name="Финансовый 5" xfId="66"/>
    <cellStyle name="Финансовый 6" xfId="67"/>
    <cellStyle name="Финансовый 7" xfId="68"/>
    <cellStyle name="Финансовый 8" xfId="69"/>
    <cellStyle name="Финансовый 9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98787"/>
  </sheetPr>
  <dimension ref="A1:DO441"/>
  <sheetViews>
    <sheetView tabSelected="1" zoomScale="90" zoomScaleNormal="90" zoomScaleSheetLayoutView="85" workbookViewId="0">
      <pane xSplit="16" ySplit="16" topLeftCell="Q290" activePane="bottomRight" state="frozen"/>
      <selection activeCell="C78" sqref="C78"/>
      <selection pane="topRight" activeCell="C78" sqref="C78"/>
      <selection pane="bottomLeft" activeCell="C78" sqref="C78"/>
      <selection pane="bottomRight" activeCell="D14" sqref="D14"/>
    </sheetView>
  </sheetViews>
  <sheetFormatPr defaultColWidth="9.140625" defaultRowHeight="15.75" x14ac:dyDescent="0.25"/>
  <cols>
    <col min="1" max="1" width="4.28515625" style="16" customWidth="1"/>
    <col min="2" max="2" width="6.28515625" style="16" customWidth="1"/>
    <col min="3" max="3" width="12.85546875" style="16" customWidth="1"/>
    <col min="4" max="4" width="45.28515625" style="1" customWidth="1"/>
    <col min="5" max="5" width="9.28515625" style="1" hidden="1" customWidth="1"/>
    <col min="6" max="6" width="10.42578125" style="1" hidden="1" customWidth="1"/>
    <col min="7" max="7" width="10.7109375" style="2" customWidth="1"/>
    <col min="8" max="12" width="9.140625" style="2" hidden="1" customWidth="1"/>
    <col min="13" max="16" width="4.85546875" style="2" hidden="1" customWidth="1"/>
    <col min="17" max="17" width="11.7109375" style="7" customWidth="1"/>
    <col min="18" max="18" width="18.7109375" style="7" customWidth="1"/>
    <col min="19" max="19" width="11.42578125" style="7" customWidth="1"/>
    <col min="20" max="20" width="18.85546875" style="7" customWidth="1"/>
    <col min="21" max="21" width="11.28515625" style="16" customWidth="1"/>
    <col min="22" max="22" width="16" style="16" customWidth="1"/>
    <col min="23" max="23" width="10.5703125" style="11" hidden="1" customWidth="1"/>
    <col min="24" max="24" width="18" style="7" hidden="1" customWidth="1"/>
    <col min="25" max="25" width="9.7109375" style="7" hidden="1" customWidth="1"/>
    <col min="26" max="26" width="16.42578125" style="7" hidden="1" customWidth="1"/>
    <col min="27" max="27" width="10" style="7" hidden="1" customWidth="1"/>
    <col min="28" max="28" width="12" style="7" hidden="1" customWidth="1"/>
    <col min="29" max="29" width="10.7109375" style="7" hidden="1" customWidth="1"/>
    <col min="30" max="30" width="19" style="7" hidden="1" customWidth="1"/>
    <col min="31" max="31" width="10.5703125" style="7" hidden="1" customWidth="1"/>
    <col min="32" max="32" width="17.7109375" style="7" hidden="1" customWidth="1"/>
    <col min="33" max="33" width="10.5703125" style="7" hidden="1" customWidth="1"/>
    <col min="34" max="34" width="17.42578125" style="7" hidden="1" customWidth="1"/>
    <col min="35" max="35" width="10" style="7" hidden="1" customWidth="1"/>
    <col min="36" max="36" width="15.42578125" style="7" hidden="1" customWidth="1"/>
    <col min="37" max="37" width="11.85546875" style="7" customWidth="1"/>
    <col min="38" max="38" width="16.85546875" style="7" customWidth="1"/>
    <col min="39" max="39" width="12.28515625" style="7" customWidth="1"/>
    <col min="40" max="40" width="17.5703125" style="7" customWidth="1"/>
    <col min="41" max="41" width="11" style="7" customWidth="1"/>
    <col min="42" max="42" width="16.5703125" style="7" customWidth="1"/>
    <col min="43" max="43" width="12" style="7" hidden="1" customWidth="1"/>
    <col min="44" max="44" width="16.42578125" style="7" hidden="1" customWidth="1"/>
    <col min="45" max="45" width="11.85546875" style="7" hidden="1" customWidth="1"/>
    <col min="46" max="46" width="18.140625" style="7" hidden="1" customWidth="1"/>
    <col min="47" max="47" width="11.42578125" style="7" hidden="1" customWidth="1"/>
    <col min="48" max="48" width="15.5703125" style="7" hidden="1" customWidth="1"/>
    <col min="49" max="49" width="11.28515625" style="16" hidden="1" customWidth="1"/>
    <col min="50" max="50" width="15.5703125" style="16" hidden="1" customWidth="1"/>
    <col min="51" max="51" width="9" style="7" hidden="1" customWidth="1"/>
    <col min="52" max="52" width="16.140625" style="7" hidden="1" customWidth="1"/>
    <col min="53" max="53" width="11.7109375" style="7" hidden="1" customWidth="1"/>
    <col min="54" max="54" width="16.5703125" style="7" hidden="1" customWidth="1"/>
    <col min="55" max="55" width="11.5703125" style="7" hidden="1" customWidth="1"/>
    <col min="56" max="56" width="17.42578125" style="7" hidden="1" customWidth="1"/>
    <col min="57" max="57" width="12.140625" style="7" hidden="1" customWidth="1"/>
    <col min="58" max="58" width="16.5703125" style="7" hidden="1" customWidth="1"/>
    <col min="59" max="59" width="10.42578125" style="7" hidden="1" customWidth="1"/>
    <col min="60" max="60" width="15.7109375" style="7" hidden="1" customWidth="1"/>
    <col min="61" max="61" width="10.85546875" style="7" hidden="1" customWidth="1"/>
    <col min="62" max="62" width="16" style="7" hidden="1" customWidth="1"/>
    <col min="63" max="63" width="11.140625" style="7" customWidth="1"/>
    <col min="64" max="64" width="17.140625" style="7" customWidth="1"/>
    <col min="65" max="65" width="9.7109375" style="7" hidden="1" customWidth="1"/>
    <col min="66" max="66" width="16.5703125" style="7" hidden="1" customWidth="1"/>
    <col min="67" max="67" width="11.85546875" style="7" hidden="1" customWidth="1"/>
    <col min="68" max="68" width="16.85546875" style="7" hidden="1" customWidth="1"/>
    <col min="69" max="69" width="11.28515625" style="7" hidden="1" customWidth="1"/>
    <col min="70" max="70" width="18.140625" style="7" hidden="1" customWidth="1"/>
    <col min="71" max="71" width="12" style="7" hidden="1" customWidth="1"/>
    <col min="72" max="72" width="16.85546875" style="7" hidden="1" customWidth="1"/>
    <col min="73" max="73" width="10.5703125" style="7" customWidth="1"/>
    <col min="74" max="74" width="17" style="7" customWidth="1"/>
    <col min="75" max="75" width="11.42578125" style="7" customWidth="1"/>
    <col min="76" max="76" width="16.85546875" style="7" customWidth="1"/>
    <col min="77" max="77" width="11.85546875" style="7" hidden="1" customWidth="1"/>
    <col min="78" max="78" width="15.42578125" style="7" hidden="1" customWidth="1"/>
    <col min="79" max="79" width="11.140625" style="7" hidden="1" customWidth="1"/>
    <col min="80" max="80" width="15.140625" style="7" hidden="1" customWidth="1"/>
    <col min="81" max="81" width="11.42578125" style="7" hidden="1" customWidth="1"/>
    <col min="82" max="82" width="15.140625" style="7" hidden="1" customWidth="1"/>
    <col min="83" max="83" width="11.28515625" style="7" hidden="1" customWidth="1"/>
    <col min="84" max="84" width="17.85546875" style="7" hidden="1" customWidth="1"/>
    <col min="85" max="85" width="11.28515625" style="7" hidden="1" customWidth="1"/>
    <col min="86" max="86" width="16.28515625" style="7" hidden="1" customWidth="1"/>
    <col min="87" max="87" width="12" style="7" hidden="1" customWidth="1"/>
    <col min="88" max="88" width="16.140625" style="7" hidden="1" customWidth="1"/>
    <col min="89" max="89" width="11.140625" style="7" hidden="1" customWidth="1"/>
    <col min="90" max="90" width="15.7109375" style="7" hidden="1" customWidth="1"/>
    <col min="91" max="91" width="11.28515625" style="7" hidden="1" customWidth="1"/>
    <col min="92" max="92" width="15.28515625" style="7" hidden="1" customWidth="1"/>
    <col min="93" max="93" width="10.85546875" style="7" customWidth="1"/>
    <col min="94" max="94" width="17" style="7" customWidth="1"/>
    <col min="95" max="95" width="11" style="7" hidden="1" customWidth="1"/>
    <col min="96" max="96" width="17.28515625" style="7" hidden="1" customWidth="1"/>
    <col min="97" max="97" width="11.28515625" style="7" hidden="1" customWidth="1"/>
    <col min="98" max="98" width="16.85546875" style="7" hidden="1" customWidth="1"/>
    <col min="99" max="99" width="9.85546875" style="7" customWidth="1"/>
    <col min="100" max="100" width="16.85546875" style="7" customWidth="1"/>
    <col min="101" max="101" width="11.85546875" style="7" hidden="1" customWidth="1"/>
    <col min="102" max="102" width="15.5703125" style="7" hidden="1" customWidth="1"/>
    <col min="103" max="103" width="12.140625" style="7" customWidth="1"/>
    <col min="104" max="104" width="16.7109375" style="7" customWidth="1"/>
    <col min="105" max="105" width="11.28515625" style="7" hidden="1" customWidth="1"/>
    <col min="106" max="106" width="14.7109375" style="7" hidden="1" customWidth="1"/>
    <col min="107" max="107" width="11.28515625" style="7" hidden="1" customWidth="1"/>
    <col min="108" max="108" width="17.140625" style="7" hidden="1" customWidth="1"/>
    <col min="109" max="109" width="9" style="7" hidden="1" customWidth="1"/>
    <col min="110" max="110" width="15.140625" style="7" hidden="1" customWidth="1"/>
    <col min="111" max="111" width="11.85546875" style="7" customWidth="1"/>
    <col min="112" max="112" width="16.5703125" style="7" customWidth="1"/>
    <col min="113" max="113" width="11.140625" style="7" hidden="1" customWidth="1"/>
    <col min="114" max="114" width="16.140625" style="7" hidden="1" customWidth="1"/>
    <col min="115" max="115" width="10" style="7" hidden="1" customWidth="1"/>
    <col min="116" max="116" width="17" style="7" hidden="1" customWidth="1"/>
    <col min="117" max="117" width="12.140625" style="15" hidden="1" customWidth="1"/>
    <col min="118" max="118" width="19.5703125" style="16" hidden="1" customWidth="1"/>
    <col min="119" max="119" width="13.140625" style="16" hidden="1" customWidth="1"/>
    <col min="120" max="120" width="25.7109375" style="16" customWidth="1"/>
    <col min="121" max="16384" width="9.140625" style="16"/>
  </cols>
  <sheetData>
    <row r="1" spans="1:118" hidden="1" x14ac:dyDescent="0.25">
      <c r="O1" s="3"/>
      <c r="P1" s="3"/>
      <c r="Q1" s="4"/>
      <c r="R1" s="4"/>
      <c r="S1" s="4"/>
      <c r="T1" s="4"/>
      <c r="U1" s="5"/>
      <c r="V1" s="5"/>
      <c r="W1" s="6"/>
      <c r="X1" s="3"/>
      <c r="AN1" s="4"/>
      <c r="AO1" s="8"/>
      <c r="AP1" s="4"/>
      <c r="AS1" s="8"/>
      <c r="AW1" s="3"/>
      <c r="AX1" s="3"/>
      <c r="BS1" s="4"/>
      <c r="BT1" s="4"/>
      <c r="BU1" s="8"/>
      <c r="BV1" s="9"/>
      <c r="BW1" s="10"/>
      <c r="BX1" s="10"/>
      <c r="BY1" s="11"/>
      <c r="BZ1" s="11"/>
      <c r="CE1" s="12"/>
      <c r="CF1" s="12"/>
      <c r="CO1" s="4"/>
      <c r="CP1" s="4"/>
      <c r="CU1" s="10"/>
      <c r="CV1" s="10"/>
      <c r="DG1" s="13"/>
      <c r="DH1" s="14"/>
      <c r="DK1" s="10"/>
      <c r="DL1" s="10"/>
    </row>
    <row r="2" spans="1:118" ht="18.75" hidden="1" customHeight="1" x14ac:dyDescent="0.25">
      <c r="C2" s="229"/>
      <c r="D2" s="17"/>
      <c r="O2" s="18"/>
      <c r="P2" s="18"/>
      <c r="Q2" s="10"/>
      <c r="R2" s="10">
        <f>104817304+426721</f>
        <v>105244025</v>
      </c>
      <c r="S2" s="4"/>
      <c r="T2" s="4"/>
      <c r="U2" s="18"/>
      <c r="V2" s="19"/>
      <c r="W2" s="5"/>
      <c r="X2" s="5"/>
      <c r="Y2" s="4"/>
      <c r="Z2" s="4"/>
      <c r="AA2" s="4"/>
      <c r="AB2" s="4"/>
      <c r="AD2" s="4"/>
      <c r="AK2" s="10"/>
      <c r="AL2" s="10"/>
      <c r="AM2" s="4"/>
      <c r="AN2" s="4"/>
      <c r="AO2" s="4"/>
      <c r="AP2" s="4"/>
      <c r="AQ2" s="20"/>
      <c r="AR2" s="20"/>
      <c r="AS2" s="20"/>
      <c r="AT2" s="20"/>
      <c r="AU2" s="20"/>
      <c r="AV2" s="21"/>
      <c r="AW2" s="5"/>
      <c r="AX2" s="3"/>
      <c r="AY2" s="22"/>
      <c r="AZ2" s="22"/>
      <c r="BA2" s="22"/>
      <c r="BB2" s="22"/>
      <c r="BC2" s="20">
        <f>BC441-BC6</f>
        <v>3274</v>
      </c>
      <c r="BD2" s="23"/>
      <c r="BE2" s="20"/>
      <c r="BF2" s="24"/>
      <c r="BG2" s="22"/>
      <c r="BH2" s="22"/>
      <c r="BI2" s="20"/>
      <c r="BJ2" s="20"/>
      <c r="BK2" s="20"/>
      <c r="BL2" s="23"/>
      <c r="BM2" s="20"/>
      <c r="BN2" s="20"/>
      <c r="BO2" s="22"/>
      <c r="BP2" s="22"/>
      <c r="BQ2" s="20"/>
      <c r="BR2" s="20"/>
      <c r="BS2" s="22"/>
      <c r="BT2" s="22"/>
      <c r="BU2" s="20"/>
      <c r="BV2" s="20"/>
      <c r="BW2" s="23"/>
      <c r="BX2" s="25"/>
      <c r="BY2" s="26"/>
      <c r="BZ2" s="27"/>
      <c r="CA2" s="28"/>
      <c r="CB2" s="29"/>
      <c r="CC2" s="22"/>
      <c r="CD2" s="30"/>
      <c r="CE2" s="20"/>
      <c r="CF2" s="20"/>
      <c r="CG2" s="22"/>
      <c r="CH2" s="22"/>
      <c r="CI2" s="22"/>
      <c r="CJ2" s="22"/>
      <c r="CK2" s="23"/>
      <c r="CL2" s="23"/>
      <c r="CM2" s="20"/>
      <c r="CN2" s="31"/>
      <c r="CO2" s="20"/>
      <c r="CP2" s="20"/>
      <c r="CQ2" s="20"/>
      <c r="CR2" s="20"/>
      <c r="CS2" s="32"/>
      <c r="CT2" s="32"/>
      <c r="CU2" s="23"/>
      <c r="CV2" s="25"/>
      <c r="CW2" s="20"/>
      <c r="CX2" s="20"/>
      <c r="CY2" s="20"/>
      <c r="CZ2" s="20"/>
      <c r="DA2" s="20"/>
      <c r="DB2" s="20"/>
      <c r="DC2" s="20"/>
      <c r="DD2" s="20"/>
      <c r="DE2" s="22"/>
      <c r="DF2" s="22"/>
      <c r="DG2" s="20"/>
      <c r="DH2" s="31"/>
      <c r="DI2" s="20"/>
      <c r="DJ2" s="20"/>
      <c r="DK2" s="20"/>
      <c r="DL2" s="20"/>
      <c r="DM2" s="33"/>
      <c r="DN2" s="34"/>
    </row>
    <row r="3" spans="1:118" ht="18.75" customHeight="1" x14ac:dyDescent="0.25">
      <c r="C3" s="229"/>
      <c r="D3" s="17"/>
      <c r="O3" s="18"/>
      <c r="P3" s="18"/>
      <c r="Q3" s="10"/>
      <c r="R3" s="10"/>
      <c r="S3" s="4"/>
      <c r="T3" s="285" t="s">
        <v>950</v>
      </c>
      <c r="U3" s="285"/>
      <c r="V3" s="285"/>
      <c r="W3" s="5"/>
      <c r="X3" s="5"/>
      <c r="Y3" s="4"/>
      <c r="Z3" s="4"/>
      <c r="AA3" s="4"/>
      <c r="AB3" s="4"/>
      <c r="AD3" s="4"/>
      <c r="AK3" s="10"/>
      <c r="AL3" s="10"/>
      <c r="AM3" s="4"/>
      <c r="AN3" s="4"/>
      <c r="AO3" s="4"/>
      <c r="AP3" s="4"/>
      <c r="AQ3" s="20"/>
      <c r="AR3" s="20"/>
      <c r="AS3" s="20"/>
      <c r="AT3" s="20"/>
      <c r="AU3" s="20"/>
      <c r="AV3" s="21"/>
      <c r="AW3" s="5"/>
      <c r="AX3" s="3"/>
      <c r="AY3" s="22"/>
      <c r="AZ3" s="22"/>
      <c r="BA3" s="22"/>
      <c r="BB3" s="22"/>
      <c r="BC3" s="20"/>
      <c r="BD3" s="23"/>
      <c r="BE3" s="20"/>
      <c r="BF3" s="24"/>
      <c r="BG3" s="22"/>
      <c r="BH3" s="22"/>
      <c r="BI3" s="20"/>
      <c r="BJ3" s="20"/>
      <c r="BK3" s="20"/>
      <c r="BL3" s="23"/>
      <c r="BM3" s="20"/>
      <c r="BN3" s="20"/>
      <c r="BO3" s="22"/>
      <c r="BP3" s="22"/>
      <c r="BQ3" s="20"/>
      <c r="BR3" s="20"/>
      <c r="BS3" s="22"/>
      <c r="BT3" s="22"/>
      <c r="BU3" s="20"/>
      <c r="BV3" s="20"/>
      <c r="BW3" s="23"/>
      <c r="BX3" s="25"/>
      <c r="BY3" s="26"/>
      <c r="BZ3" s="27"/>
      <c r="CA3" s="28"/>
      <c r="CB3" s="29"/>
      <c r="CC3" s="22"/>
      <c r="CD3" s="30"/>
      <c r="CE3" s="20"/>
      <c r="CF3" s="20"/>
      <c r="CG3" s="22"/>
      <c r="CH3" s="22"/>
      <c r="CI3" s="22"/>
      <c r="CJ3" s="22"/>
      <c r="CK3" s="23"/>
      <c r="CL3" s="23"/>
      <c r="CM3" s="20"/>
      <c r="CN3" s="31"/>
      <c r="CO3" s="20"/>
      <c r="CP3" s="20"/>
      <c r="CQ3" s="20"/>
      <c r="CR3" s="20"/>
      <c r="CS3" s="32"/>
      <c r="CT3" s="32"/>
      <c r="CU3" s="23"/>
      <c r="CV3" s="25"/>
      <c r="CW3" s="20"/>
      <c r="CX3" s="20"/>
      <c r="CY3" s="20"/>
      <c r="CZ3" s="20"/>
      <c r="DA3" s="20"/>
      <c r="DB3" s="20"/>
      <c r="DC3" s="20"/>
      <c r="DD3" s="20"/>
      <c r="DE3" s="22"/>
      <c r="DF3" s="22"/>
      <c r="DG3" s="20"/>
      <c r="DH3" s="31"/>
      <c r="DI3" s="20"/>
      <c r="DJ3" s="20"/>
      <c r="DK3" s="20"/>
      <c r="DL3" s="20"/>
      <c r="DM3" s="33"/>
      <c r="DN3" s="34"/>
    </row>
    <row r="4" spans="1:118" ht="18.75" customHeight="1" x14ac:dyDescent="0.25">
      <c r="C4" s="229"/>
      <c r="D4" s="17"/>
      <c r="O4" s="18"/>
      <c r="P4" s="18"/>
      <c r="Q4" s="10"/>
      <c r="R4" s="10"/>
      <c r="S4" s="4"/>
      <c r="T4" s="286" t="s">
        <v>951</v>
      </c>
      <c r="U4" s="286"/>
      <c r="V4" s="286"/>
      <c r="W4" s="5"/>
      <c r="X4" s="5"/>
      <c r="Y4" s="4"/>
      <c r="Z4" s="4"/>
      <c r="AA4" s="4"/>
      <c r="AB4" s="4"/>
      <c r="AD4" s="4"/>
      <c r="AK4" s="10"/>
      <c r="AL4" s="10"/>
      <c r="AM4" s="4"/>
      <c r="AN4" s="4"/>
      <c r="AO4" s="4"/>
      <c r="AP4" s="4"/>
      <c r="AQ4" s="20"/>
      <c r="AR4" s="20"/>
      <c r="AS4" s="20"/>
      <c r="AT4" s="20"/>
      <c r="AU4" s="20"/>
      <c r="AV4" s="21"/>
      <c r="AW4" s="5"/>
      <c r="AX4" s="3"/>
      <c r="AY4" s="22"/>
      <c r="AZ4" s="22"/>
      <c r="BA4" s="22"/>
      <c r="BB4" s="22"/>
      <c r="BC4" s="20"/>
      <c r="BD4" s="23"/>
      <c r="BE4" s="20"/>
      <c r="BF4" s="24"/>
      <c r="BG4" s="22"/>
      <c r="BH4" s="22"/>
      <c r="BI4" s="20"/>
      <c r="BJ4" s="20"/>
      <c r="BK4" s="20"/>
      <c r="BL4" s="23"/>
      <c r="BM4" s="20"/>
      <c r="BN4" s="20"/>
      <c r="BO4" s="22"/>
      <c r="BP4" s="22"/>
      <c r="BQ4" s="20"/>
      <c r="BR4" s="20"/>
      <c r="BS4" s="22"/>
      <c r="BT4" s="22"/>
      <c r="BU4" s="20"/>
      <c r="BV4" s="20"/>
      <c r="BW4" s="23"/>
      <c r="BX4" s="25"/>
      <c r="BY4" s="26"/>
      <c r="BZ4" s="27"/>
      <c r="CA4" s="28"/>
      <c r="CB4" s="29"/>
      <c r="CC4" s="22"/>
      <c r="CD4" s="30"/>
      <c r="CE4" s="20"/>
      <c r="CF4" s="20"/>
      <c r="CG4" s="22"/>
      <c r="CH4" s="22"/>
      <c r="CI4" s="22"/>
      <c r="CJ4" s="22"/>
      <c r="CK4" s="23"/>
      <c r="CL4" s="23"/>
      <c r="CM4" s="20"/>
      <c r="CN4" s="31"/>
      <c r="CO4" s="20"/>
      <c r="CP4" s="20"/>
      <c r="CQ4" s="20"/>
      <c r="CR4" s="20"/>
      <c r="CS4" s="32"/>
      <c r="CT4" s="32"/>
      <c r="CU4" s="23"/>
      <c r="CV4" s="25"/>
      <c r="CW4" s="20"/>
      <c r="CX4" s="20"/>
      <c r="CY4" s="20"/>
      <c r="CZ4" s="20"/>
      <c r="DA4" s="20"/>
      <c r="DB4" s="20"/>
      <c r="DC4" s="20"/>
      <c r="DD4" s="20"/>
      <c r="DE4" s="22"/>
      <c r="DF4" s="22"/>
      <c r="DG4" s="20"/>
      <c r="DH4" s="31"/>
      <c r="DI4" s="20"/>
      <c r="DJ4" s="20"/>
      <c r="DK4" s="20"/>
      <c r="DL4" s="20"/>
      <c r="DM4" s="33"/>
      <c r="DN4" s="34"/>
    </row>
    <row r="5" spans="1:118" ht="15" customHeight="1" x14ac:dyDescent="0.25">
      <c r="C5" s="229"/>
      <c r="D5" s="17"/>
      <c r="O5" s="18"/>
      <c r="P5" s="18"/>
      <c r="Q5" s="10"/>
      <c r="R5" s="10"/>
      <c r="S5" s="4"/>
      <c r="T5" s="286"/>
      <c r="U5" s="286"/>
      <c r="V5" s="286"/>
      <c r="W5" s="5"/>
      <c r="X5" s="5"/>
      <c r="Y5" s="4"/>
      <c r="Z5" s="4"/>
      <c r="AA5" s="4"/>
      <c r="AB5" s="4"/>
      <c r="AD5" s="4"/>
      <c r="AK5" s="10"/>
      <c r="AL5" s="10"/>
      <c r="AM5" s="4"/>
      <c r="AN5" s="4"/>
      <c r="AO5" s="4"/>
      <c r="AP5" s="4"/>
      <c r="AQ5" s="20"/>
      <c r="AR5" s="20"/>
      <c r="AS5" s="20"/>
      <c r="AT5" s="20"/>
      <c r="AU5" s="20"/>
      <c r="AV5" s="21"/>
      <c r="AW5" s="5"/>
      <c r="AX5" s="3"/>
      <c r="AY5" s="22"/>
      <c r="AZ5" s="22"/>
      <c r="BA5" s="22"/>
      <c r="BB5" s="22"/>
      <c r="BC5" s="20"/>
      <c r="BD5" s="23"/>
      <c r="BE5" s="20"/>
      <c r="BF5" s="24"/>
      <c r="BG5" s="22"/>
      <c r="BH5" s="22"/>
      <c r="BI5" s="20"/>
      <c r="BJ5" s="20"/>
      <c r="BK5" s="20"/>
      <c r="BL5" s="23"/>
      <c r="BM5" s="20"/>
      <c r="BN5" s="20"/>
      <c r="BO5" s="22"/>
      <c r="BP5" s="22"/>
      <c r="BQ5" s="20"/>
      <c r="BR5" s="20"/>
      <c r="BS5" s="22"/>
      <c r="BT5" s="22"/>
      <c r="BU5" s="20"/>
      <c r="BV5" s="20"/>
      <c r="BW5" s="23"/>
      <c r="BX5" s="25"/>
      <c r="BY5" s="26"/>
      <c r="BZ5" s="27"/>
      <c r="CA5" s="28"/>
      <c r="CB5" s="29"/>
      <c r="CC5" s="22"/>
      <c r="CD5" s="30"/>
      <c r="CE5" s="20"/>
      <c r="CF5" s="20"/>
      <c r="CG5" s="22"/>
      <c r="CH5" s="22"/>
      <c r="CI5" s="22"/>
      <c r="CJ5" s="22"/>
      <c r="CK5" s="23"/>
      <c r="CL5" s="23"/>
      <c r="CM5" s="20"/>
      <c r="CN5" s="31"/>
      <c r="CO5" s="20"/>
      <c r="CP5" s="20"/>
      <c r="CQ5" s="20"/>
      <c r="CR5" s="20"/>
      <c r="CS5" s="32"/>
      <c r="CT5" s="32"/>
      <c r="CU5" s="23"/>
      <c r="CV5" s="25"/>
      <c r="CW5" s="20"/>
      <c r="CX5" s="20"/>
      <c r="CY5" s="20"/>
      <c r="CZ5" s="20"/>
      <c r="DA5" s="20"/>
      <c r="DB5" s="20"/>
      <c r="DC5" s="20"/>
      <c r="DD5" s="20"/>
      <c r="DE5" s="22"/>
      <c r="DF5" s="22"/>
      <c r="DG5" s="20"/>
      <c r="DH5" s="31"/>
      <c r="DI5" s="20"/>
      <c r="DJ5" s="20"/>
      <c r="DK5" s="20"/>
      <c r="DL5" s="20"/>
      <c r="DM5" s="33"/>
      <c r="DN5" s="34"/>
    </row>
    <row r="6" spans="1:118" ht="40.5" customHeight="1" x14ac:dyDescent="0.25">
      <c r="A6" s="230"/>
      <c r="B6" s="35" t="s">
        <v>952</v>
      </c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Q6" s="36"/>
      <c r="R6" s="36"/>
      <c r="S6" s="4"/>
      <c r="T6" s="4"/>
      <c r="U6" s="37"/>
      <c r="V6" s="37"/>
      <c r="W6" s="38"/>
      <c r="X6" s="38"/>
      <c r="Y6" s="36"/>
      <c r="Z6" s="38"/>
      <c r="AA6" s="39"/>
      <c r="AB6" s="39"/>
      <c r="AE6" s="39"/>
      <c r="AF6" s="39"/>
      <c r="AG6" s="39"/>
      <c r="AH6" s="39"/>
      <c r="AI6" s="36"/>
      <c r="AJ6" s="36"/>
      <c r="AK6" s="40"/>
      <c r="AL6" s="40"/>
      <c r="AM6" s="39"/>
      <c r="AN6" s="41"/>
      <c r="AO6" s="36"/>
      <c r="AP6" s="36"/>
      <c r="AQ6" s="42"/>
      <c r="AR6" s="42"/>
      <c r="AS6" s="19"/>
      <c r="AT6" s="19"/>
      <c r="AU6" s="3"/>
      <c r="AV6" s="3"/>
      <c r="AW6" s="39"/>
      <c r="AX6" s="39"/>
      <c r="AY6" s="3"/>
      <c r="AZ6" s="3"/>
      <c r="BC6" s="39"/>
      <c r="BD6" s="43"/>
      <c r="BE6" s="36"/>
      <c r="BF6" s="36"/>
      <c r="BG6" s="39"/>
      <c r="BH6" s="36"/>
      <c r="BI6" s="39"/>
      <c r="BJ6" s="36"/>
      <c r="BK6" s="3"/>
      <c r="BL6" s="42"/>
      <c r="BM6" s="44"/>
      <c r="BN6" s="44"/>
      <c r="BO6" s="5"/>
      <c r="BP6" s="45"/>
      <c r="BQ6" s="44"/>
      <c r="BR6" s="44"/>
      <c r="BS6" s="5"/>
      <c r="BT6" s="5"/>
      <c r="BU6" s="9"/>
      <c r="BV6" s="9"/>
      <c r="BW6" s="9"/>
      <c r="BX6" s="9"/>
      <c r="BY6" s="28"/>
      <c r="BZ6" s="28"/>
      <c r="CB6" s="4"/>
      <c r="CC6" s="36"/>
      <c r="CD6" s="43"/>
      <c r="CE6" s="46"/>
      <c r="CF6" s="14"/>
      <c r="CG6" s="3"/>
      <c r="CH6" s="3"/>
      <c r="CI6" s="39"/>
      <c r="CJ6" s="39"/>
      <c r="CK6" s="38"/>
      <c r="CL6" s="38"/>
      <c r="CM6" s="28"/>
      <c r="CN6" s="28"/>
      <c r="CO6" s="36"/>
      <c r="CP6" s="47"/>
      <c r="CQ6" s="39"/>
      <c r="CR6" s="43"/>
      <c r="CS6" s="23"/>
      <c r="CT6" s="48"/>
      <c r="CU6" s="38"/>
      <c r="CV6" s="38"/>
      <c r="CW6" s="3"/>
      <c r="CX6" s="5"/>
      <c r="CY6" s="49"/>
      <c r="CZ6" s="49"/>
      <c r="DA6" s="14"/>
      <c r="DB6" s="14"/>
      <c r="DC6" s="19"/>
      <c r="DD6" s="19"/>
      <c r="DE6" s="14"/>
      <c r="DF6" s="14"/>
      <c r="DG6" s="14"/>
      <c r="DH6" s="14"/>
      <c r="DI6" s="14"/>
      <c r="DJ6" s="14"/>
      <c r="DK6" s="50"/>
      <c r="DL6" s="51"/>
    </row>
    <row r="7" spans="1:118" ht="16.5" hidden="1" customHeight="1" x14ac:dyDescent="0.3">
      <c r="A7" s="231"/>
      <c r="B7" s="232"/>
      <c r="C7" s="232"/>
      <c r="D7" s="52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53" t="s">
        <v>0</v>
      </c>
      <c r="R7" s="54"/>
      <c r="S7" s="37"/>
      <c r="T7" s="37"/>
      <c r="U7" s="54"/>
      <c r="V7" s="54"/>
      <c r="W7" s="55"/>
      <c r="X7" s="55"/>
      <c r="Y7" s="55"/>
      <c r="Z7" s="56"/>
      <c r="AA7" s="55"/>
      <c r="AB7" s="55"/>
      <c r="AC7" s="55"/>
      <c r="AD7" s="55"/>
      <c r="AE7" s="55"/>
      <c r="AF7" s="55"/>
      <c r="AG7" s="55"/>
      <c r="AH7" s="55"/>
      <c r="AI7" s="4"/>
      <c r="AJ7" s="4"/>
      <c r="AK7" s="55"/>
      <c r="AL7" s="55"/>
      <c r="AM7" s="39"/>
      <c r="AN7" s="39"/>
      <c r="AO7" s="57"/>
      <c r="AP7" s="57"/>
      <c r="AQ7" s="4"/>
      <c r="AR7" s="4"/>
      <c r="AS7" s="55"/>
      <c r="AT7" s="56"/>
      <c r="AU7" s="55"/>
      <c r="AV7" s="58"/>
      <c r="AW7" s="59" t="s">
        <v>1</v>
      </c>
      <c r="AX7" s="57"/>
      <c r="AY7" s="57"/>
      <c r="AZ7" s="56"/>
      <c r="BA7" s="60"/>
      <c r="BB7" s="60"/>
      <c r="BC7" s="57"/>
      <c r="BD7" s="57"/>
      <c r="BE7" s="57"/>
      <c r="BF7" s="56"/>
      <c r="BG7" s="57"/>
      <c r="BH7" s="57"/>
      <c r="BI7" s="4"/>
      <c r="BJ7" s="4"/>
      <c r="BK7" s="57"/>
      <c r="BL7" s="57"/>
      <c r="BM7" s="57"/>
      <c r="BN7" s="57"/>
      <c r="BO7" s="57"/>
      <c r="BP7" s="56"/>
      <c r="BQ7" s="57"/>
      <c r="BR7" s="57"/>
      <c r="BS7" s="57"/>
      <c r="BT7" s="56"/>
      <c r="BU7" s="57"/>
      <c r="BV7" s="56"/>
      <c r="BW7" s="57"/>
      <c r="BX7" s="57"/>
      <c r="BY7" s="61" t="s">
        <v>2</v>
      </c>
      <c r="BZ7" s="60"/>
      <c r="CA7" s="60"/>
      <c r="CB7" s="60"/>
      <c r="CC7" s="60"/>
      <c r="CD7" s="60"/>
      <c r="CE7" s="57"/>
      <c r="CF7" s="62"/>
      <c r="CG7" s="60"/>
      <c r="CH7" s="60"/>
      <c r="CI7" s="60"/>
      <c r="CJ7" s="60"/>
      <c r="CK7" s="60"/>
      <c r="CL7" s="60"/>
      <c r="CM7" s="60"/>
      <c r="CN7" s="60"/>
      <c r="CO7" s="60"/>
      <c r="CP7" s="60"/>
      <c r="CQ7" s="57"/>
      <c r="CR7" s="57"/>
      <c r="CS7" s="57"/>
      <c r="CT7" s="57"/>
      <c r="CU7" s="57"/>
      <c r="CV7" s="57"/>
      <c r="CW7" s="60"/>
      <c r="CX7" s="60"/>
      <c r="CY7" s="60"/>
      <c r="CZ7" s="56"/>
      <c r="DA7" s="60"/>
      <c r="DB7" s="60"/>
      <c r="DC7" s="60"/>
      <c r="DD7" s="60"/>
      <c r="DE7" s="60"/>
      <c r="DF7" s="56"/>
      <c r="DG7" s="60"/>
      <c r="DH7" s="60"/>
      <c r="DI7" s="60"/>
      <c r="DJ7" s="60"/>
      <c r="DK7" s="60"/>
      <c r="DL7" s="63"/>
      <c r="DM7" s="64"/>
      <c r="DN7" s="65"/>
    </row>
    <row r="8" spans="1:118" s="233" customFormat="1" ht="13.5" hidden="1" customHeight="1" x14ac:dyDescent="0.2">
      <c r="B8" s="234"/>
      <c r="C8" s="234"/>
      <c r="D8" s="66">
        <v>1.5589999999999999</v>
      </c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8"/>
      <c r="R8" s="69">
        <v>1</v>
      </c>
      <c r="S8" s="69"/>
      <c r="T8" s="69">
        <v>1</v>
      </c>
      <c r="U8" s="69"/>
      <c r="V8" s="69">
        <v>1</v>
      </c>
      <c r="W8" s="69"/>
      <c r="X8" s="69">
        <v>1</v>
      </c>
      <c r="Y8" s="69"/>
      <c r="Z8" s="69">
        <v>1</v>
      </c>
      <c r="AA8" s="69"/>
      <c r="AB8" s="69"/>
      <c r="AC8" s="69"/>
      <c r="AD8" s="69">
        <v>1</v>
      </c>
      <c r="AE8" s="69"/>
      <c r="AF8" s="69"/>
      <c r="AG8" s="69"/>
      <c r="AH8" s="69">
        <v>1</v>
      </c>
      <c r="AI8" s="69"/>
      <c r="AJ8" s="69"/>
      <c r="AK8" s="69"/>
      <c r="AL8" s="69">
        <v>1</v>
      </c>
      <c r="AM8" s="69"/>
      <c r="AN8" s="69">
        <v>1</v>
      </c>
      <c r="AO8" s="69"/>
      <c r="AP8" s="69">
        <v>1</v>
      </c>
      <c r="AQ8" s="69"/>
      <c r="AR8" s="69">
        <v>1</v>
      </c>
      <c r="AS8" s="69"/>
      <c r="AT8" s="69">
        <v>1</v>
      </c>
      <c r="AU8" s="69"/>
      <c r="AV8" s="70">
        <v>1</v>
      </c>
      <c r="AW8" s="71"/>
      <c r="AX8" s="69">
        <v>1</v>
      </c>
      <c r="AY8" s="69"/>
      <c r="AZ8" s="69">
        <v>1</v>
      </c>
      <c r="BA8" s="72"/>
      <c r="BB8" s="72">
        <v>1</v>
      </c>
      <c r="BC8" s="69"/>
      <c r="BD8" s="69">
        <v>1</v>
      </c>
      <c r="BE8" s="69"/>
      <c r="BF8" s="69">
        <v>1</v>
      </c>
      <c r="BG8" s="69"/>
      <c r="BH8" s="69">
        <v>1</v>
      </c>
      <c r="BI8" s="69"/>
      <c r="BJ8" s="69">
        <v>1</v>
      </c>
      <c r="BK8" s="69"/>
      <c r="BL8" s="69">
        <v>1</v>
      </c>
      <c r="BM8" s="72"/>
      <c r="BN8" s="72">
        <v>1</v>
      </c>
      <c r="BO8" s="69"/>
      <c r="BP8" s="69">
        <v>1</v>
      </c>
      <c r="BQ8" s="69"/>
      <c r="BR8" s="69">
        <v>1</v>
      </c>
      <c r="BS8" s="69"/>
      <c r="BT8" s="69">
        <v>1</v>
      </c>
      <c r="BU8" s="69"/>
      <c r="BV8" s="69">
        <v>1</v>
      </c>
      <c r="BW8" s="69"/>
      <c r="BX8" s="70">
        <v>1</v>
      </c>
      <c r="BY8" s="73"/>
      <c r="BZ8" s="72">
        <v>1</v>
      </c>
      <c r="CA8" s="72"/>
      <c r="CB8" s="72">
        <v>1</v>
      </c>
      <c r="CC8" s="69"/>
      <c r="CD8" s="69">
        <v>1</v>
      </c>
      <c r="CE8" s="69"/>
      <c r="CF8" s="69">
        <v>1</v>
      </c>
      <c r="CG8" s="72"/>
      <c r="CH8" s="72">
        <v>1</v>
      </c>
      <c r="CI8" s="72"/>
      <c r="CJ8" s="72">
        <v>1</v>
      </c>
      <c r="CK8" s="72"/>
      <c r="CL8" s="72">
        <v>1</v>
      </c>
      <c r="CM8" s="72"/>
      <c r="CN8" s="72">
        <v>1</v>
      </c>
      <c r="CO8" s="72"/>
      <c r="CP8" s="72">
        <v>1</v>
      </c>
      <c r="CQ8" s="69"/>
      <c r="CR8" s="69">
        <v>1</v>
      </c>
      <c r="CS8" s="69"/>
      <c r="CT8" s="69">
        <v>1</v>
      </c>
      <c r="CU8" s="69"/>
      <c r="CV8" s="69">
        <v>1</v>
      </c>
      <c r="CW8" s="72"/>
      <c r="CX8" s="72">
        <v>1</v>
      </c>
      <c r="CY8" s="72"/>
      <c r="CZ8" s="72">
        <v>1</v>
      </c>
      <c r="DA8" s="72"/>
      <c r="DB8" s="72">
        <v>1</v>
      </c>
      <c r="DC8" s="72"/>
      <c r="DD8" s="72">
        <v>1</v>
      </c>
      <c r="DE8" s="72"/>
      <c r="DF8" s="72">
        <v>1</v>
      </c>
      <c r="DG8" s="72"/>
      <c r="DH8" s="72">
        <v>1</v>
      </c>
      <c r="DI8" s="72"/>
      <c r="DJ8" s="72">
        <v>1</v>
      </c>
      <c r="DK8" s="72"/>
      <c r="DL8" s="74">
        <v>1</v>
      </c>
      <c r="DM8" s="75"/>
      <c r="DN8" s="76"/>
    </row>
    <row r="9" spans="1:118" s="77" customFormat="1" ht="75.75" customHeight="1" x14ac:dyDescent="0.25">
      <c r="A9" s="273" t="s">
        <v>3</v>
      </c>
      <c r="B9" s="274" t="s">
        <v>4</v>
      </c>
      <c r="C9" s="274" t="s">
        <v>5</v>
      </c>
      <c r="D9" s="276" t="s">
        <v>6</v>
      </c>
      <c r="E9" s="279" t="s">
        <v>7</v>
      </c>
      <c r="F9" s="282" t="s">
        <v>8</v>
      </c>
      <c r="G9" s="267" t="s">
        <v>9</v>
      </c>
      <c r="H9" s="270" t="s">
        <v>10</v>
      </c>
      <c r="I9" s="270" t="s">
        <v>11</v>
      </c>
      <c r="J9" s="270" t="s">
        <v>12</v>
      </c>
      <c r="K9" s="270" t="s">
        <v>13</v>
      </c>
      <c r="L9" s="270" t="s">
        <v>14</v>
      </c>
      <c r="M9" s="287" t="s">
        <v>15</v>
      </c>
      <c r="N9" s="288"/>
      <c r="O9" s="288"/>
      <c r="P9" s="289"/>
      <c r="Q9" s="261" t="s">
        <v>16</v>
      </c>
      <c r="R9" s="262"/>
      <c r="S9" s="261" t="s">
        <v>17</v>
      </c>
      <c r="T9" s="262"/>
      <c r="U9" s="261" t="s">
        <v>18</v>
      </c>
      <c r="V9" s="262"/>
      <c r="W9" s="261" t="s">
        <v>19</v>
      </c>
      <c r="X9" s="262"/>
      <c r="Y9" s="261" t="s">
        <v>20</v>
      </c>
      <c r="Z9" s="262"/>
      <c r="AA9" s="261" t="s">
        <v>21</v>
      </c>
      <c r="AB9" s="262"/>
      <c r="AC9" s="261" t="s">
        <v>22</v>
      </c>
      <c r="AD9" s="262"/>
      <c r="AE9" s="261" t="s">
        <v>23</v>
      </c>
      <c r="AF9" s="262"/>
      <c r="AG9" s="261" t="s">
        <v>24</v>
      </c>
      <c r="AH9" s="262"/>
      <c r="AI9" s="261" t="s">
        <v>25</v>
      </c>
      <c r="AJ9" s="262"/>
      <c r="AK9" s="261" t="s">
        <v>26</v>
      </c>
      <c r="AL9" s="262"/>
      <c r="AM9" s="259" t="s">
        <v>27</v>
      </c>
      <c r="AN9" s="260"/>
      <c r="AO9" s="259" t="s">
        <v>28</v>
      </c>
      <c r="AP9" s="260"/>
      <c r="AQ9" s="261" t="s">
        <v>29</v>
      </c>
      <c r="AR9" s="262"/>
      <c r="AS9" s="261" t="s">
        <v>30</v>
      </c>
      <c r="AT9" s="262"/>
      <c r="AU9" s="261" t="s">
        <v>31</v>
      </c>
      <c r="AV9" s="262"/>
      <c r="AW9" s="261" t="s">
        <v>32</v>
      </c>
      <c r="AX9" s="262"/>
      <c r="AY9" s="259" t="s">
        <v>33</v>
      </c>
      <c r="AZ9" s="260"/>
      <c r="BA9" s="261" t="s">
        <v>34</v>
      </c>
      <c r="BB9" s="262"/>
      <c r="BC9" s="261" t="s">
        <v>35</v>
      </c>
      <c r="BD9" s="262"/>
      <c r="BE9" s="261" t="s">
        <v>36</v>
      </c>
      <c r="BF9" s="262"/>
      <c r="BG9" s="261" t="s">
        <v>37</v>
      </c>
      <c r="BH9" s="262"/>
      <c r="BI9" s="261" t="s">
        <v>38</v>
      </c>
      <c r="BJ9" s="262"/>
      <c r="BK9" s="261" t="s">
        <v>39</v>
      </c>
      <c r="BL9" s="262"/>
      <c r="BM9" s="261" t="s">
        <v>40</v>
      </c>
      <c r="BN9" s="262"/>
      <c r="BO9" s="261" t="s">
        <v>41</v>
      </c>
      <c r="BP9" s="262"/>
      <c r="BQ9" s="261" t="s">
        <v>42</v>
      </c>
      <c r="BR9" s="262"/>
      <c r="BS9" s="261" t="s">
        <v>43</v>
      </c>
      <c r="BT9" s="262"/>
      <c r="BU9" s="261" t="s">
        <v>44</v>
      </c>
      <c r="BV9" s="262"/>
      <c r="BW9" s="261" t="s">
        <v>45</v>
      </c>
      <c r="BX9" s="262"/>
      <c r="BY9" s="261" t="s">
        <v>46</v>
      </c>
      <c r="BZ9" s="264"/>
      <c r="CA9" s="261" t="s">
        <v>47</v>
      </c>
      <c r="CB9" s="262"/>
      <c r="CC9" s="261" t="s">
        <v>48</v>
      </c>
      <c r="CD9" s="262"/>
      <c r="CE9" s="261" t="s">
        <v>49</v>
      </c>
      <c r="CF9" s="262"/>
      <c r="CG9" s="261" t="s">
        <v>50</v>
      </c>
      <c r="CH9" s="262"/>
      <c r="CI9" s="261" t="s">
        <v>51</v>
      </c>
      <c r="CJ9" s="262"/>
      <c r="CK9" s="261" t="s">
        <v>52</v>
      </c>
      <c r="CL9" s="262"/>
      <c r="CM9" s="261" t="s">
        <v>53</v>
      </c>
      <c r="CN9" s="262"/>
      <c r="CO9" s="261" t="s">
        <v>54</v>
      </c>
      <c r="CP9" s="262"/>
      <c r="CQ9" s="261" t="s">
        <v>55</v>
      </c>
      <c r="CR9" s="262"/>
      <c r="CS9" s="261" t="s">
        <v>56</v>
      </c>
      <c r="CT9" s="262"/>
      <c r="CU9" s="261" t="s">
        <v>57</v>
      </c>
      <c r="CV9" s="262"/>
      <c r="CW9" s="261" t="s">
        <v>58</v>
      </c>
      <c r="CX9" s="262"/>
      <c r="CY9" s="261" t="s">
        <v>59</v>
      </c>
      <c r="CZ9" s="262"/>
      <c r="DA9" s="261" t="s">
        <v>60</v>
      </c>
      <c r="DB9" s="262"/>
      <c r="DC9" s="261" t="s">
        <v>61</v>
      </c>
      <c r="DD9" s="262"/>
      <c r="DE9" s="261" t="s">
        <v>62</v>
      </c>
      <c r="DF9" s="262"/>
      <c r="DG9" s="261" t="s">
        <v>63</v>
      </c>
      <c r="DH9" s="262"/>
      <c r="DI9" s="261" t="s">
        <v>64</v>
      </c>
      <c r="DJ9" s="262"/>
      <c r="DK9" s="261" t="s">
        <v>65</v>
      </c>
      <c r="DL9" s="264"/>
      <c r="DM9" s="247" t="s">
        <v>66</v>
      </c>
      <c r="DN9" s="247"/>
    </row>
    <row r="10" spans="1:118" s="77" customFormat="1" ht="15.75" customHeight="1" x14ac:dyDescent="0.25">
      <c r="A10" s="273"/>
      <c r="B10" s="274"/>
      <c r="C10" s="274"/>
      <c r="D10" s="277"/>
      <c r="E10" s="280"/>
      <c r="F10" s="283"/>
      <c r="G10" s="268"/>
      <c r="H10" s="271"/>
      <c r="I10" s="271"/>
      <c r="J10" s="271"/>
      <c r="K10" s="271"/>
      <c r="L10" s="271"/>
      <c r="M10" s="265" t="s">
        <v>67</v>
      </c>
      <c r="N10" s="266"/>
      <c r="O10" s="266"/>
      <c r="P10" s="266"/>
      <c r="Q10" s="252" t="s">
        <v>68</v>
      </c>
      <c r="R10" s="252"/>
      <c r="S10" s="252" t="s">
        <v>69</v>
      </c>
      <c r="T10" s="252"/>
      <c r="U10" s="252" t="s">
        <v>70</v>
      </c>
      <c r="V10" s="252"/>
      <c r="W10" s="252" t="s">
        <v>71</v>
      </c>
      <c r="X10" s="252"/>
      <c r="Y10" s="252" t="s">
        <v>72</v>
      </c>
      <c r="Z10" s="252"/>
      <c r="AA10" s="252"/>
      <c r="AB10" s="252"/>
      <c r="AC10" s="252" t="s">
        <v>73</v>
      </c>
      <c r="AD10" s="252"/>
      <c r="AE10" s="252"/>
      <c r="AF10" s="252"/>
      <c r="AG10" s="252" t="s">
        <v>74</v>
      </c>
      <c r="AH10" s="252"/>
      <c r="AI10" s="252"/>
      <c r="AJ10" s="252"/>
      <c r="AK10" s="252" t="s">
        <v>75</v>
      </c>
      <c r="AL10" s="252"/>
      <c r="AM10" s="263" t="s">
        <v>76</v>
      </c>
      <c r="AN10" s="263"/>
      <c r="AO10" s="252" t="s">
        <v>77</v>
      </c>
      <c r="AP10" s="252"/>
      <c r="AQ10" s="252" t="s">
        <v>78</v>
      </c>
      <c r="AR10" s="252"/>
      <c r="AS10" s="252" t="s">
        <v>79</v>
      </c>
      <c r="AT10" s="252"/>
      <c r="AU10" s="252" t="s">
        <v>80</v>
      </c>
      <c r="AV10" s="252"/>
      <c r="AW10" s="252" t="s">
        <v>81</v>
      </c>
      <c r="AX10" s="252"/>
      <c r="AY10" s="252" t="s">
        <v>82</v>
      </c>
      <c r="AZ10" s="252"/>
      <c r="BA10" s="252" t="s">
        <v>83</v>
      </c>
      <c r="BB10" s="252"/>
      <c r="BC10" s="252" t="s">
        <v>84</v>
      </c>
      <c r="BD10" s="252"/>
      <c r="BE10" s="252" t="s">
        <v>85</v>
      </c>
      <c r="BF10" s="252"/>
      <c r="BG10" s="252" t="s">
        <v>86</v>
      </c>
      <c r="BH10" s="252"/>
      <c r="BI10" s="252" t="s">
        <v>87</v>
      </c>
      <c r="BJ10" s="252"/>
      <c r="BK10" s="252" t="s">
        <v>88</v>
      </c>
      <c r="BL10" s="252"/>
      <c r="BM10" s="252" t="s">
        <v>89</v>
      </c>
      <c r="BN10" s="252"/>
      <c r="BO10" s="252" t="s">
        <v>90</v>
      </c>
      <c r="BP10" s="252"/>
      <c r="BQ10" s="252" t="s">
        <v>91</v>
      </c>
      <c r="BR10" s="252"/>
      <c r="BS10" s="252" t="s">
        <v>92</v>
      </c>
      <c r="BT10" s="252"/>
      <c r="BU10" s="252" t="s">
        <v>93</v>
      </c>
      <c r="BV10" s="252"/>
      <c r="BW10" s="252" t="s">
        <v>94</v>
      </c>
      <c r="BX10" s="253"/>
      <c r="BY10" s="252" t="s">
        <v>95</v>
      </c>
      <c r="BZ10" s="252"/>
      <c r="CA10" s="252" t="s">
        <v>96</v>
      </c>
      <c r="CB10" s="252"/>
      <c r="CC10" s="252" t="s">
        <v>97</v>
      </c>
      <c r="CD10" s="252"/>
      <c r="CE10" s="252" t="s">
        <v>98</v>
      </c>
      <c r="CF10" s="252"/>
      <c r="CG10" s="252" t="s">
        <v>99</v>
      </c>
      <c r="CH10" s="252"/>
      <c r="CI10" s="252" t="s">
        <v>100</v>
      </c>
      <c r="CJ10" s="252"/>
      <c r="CK10" s="252" t="s">
        <v>101</v>
      </c>
      <c r="CL10" s="252"/>
      <c r="CM10" s="252" t="s">
        <v>102</v>
      </c>
      <c r="CN10" s="252"/>
      <c r="CO10" s="252" t="s">
        <v>103</v>
      </c>
      <c r="CP10" s="252"/>
      <c r="CQ10" s="252" t="s">
        <v>104</v>
      </c>
      <c r="CR10" s="252"/>
      <c r="CS10" s="252" t="s">
        <v>105</v>
      </c>
      <c r="CT10" s="252"/>
      <c r="CU10" s="252" t="s">
        <v>106</v>
      </c>
      <c r="CV10" s="252"/>
      <c r="CW10" s="252" t="s">
        <v>107</v>
      </c>
      <c r="CX10" s="252"/>
      <c r="CY10" s="252" t="s">
        <v>108</v>
      </c>
      <c r="CZ10" s="252"/>
      <c r="DA10" s="252" t="s">
        <v>109</v>
      </c>
      <c r="DB10" s="252"/>
      <c r="DC10" s="252" t="s">
        <v>110</v>
      </c>
      <c r="DD10" s="252"/>
      <c r="DE10" s="252" t="s">
        <v>111</v>
      </c>
      <c r="DF10" s="252"/>
      <c r="DG10" s="252" t="s">
        <v>112</v>
      </c>
      <c r="DH10" s="252"/>
      <c r="DI10" s="252" t="s">
        <v>113</v>
      </c>
      <c r="DJ10" s="252"/>
      <c r="DK10" s="253" t="s">
        <v>114</v>
      </c>
      <c r="DL10" s="254"/>
      <c r="DM10" s="252"/>
      <c r="DN10" s="252"/>
    </row>
    <row r="11" spans="1:118" s="77" customFormat="1" ht="13.5" customHeight="1" x14ac:dyDescent="0.25">
      <c r="A11" s="273"/>
      <c r="B11" s="274"/>
      <c r="C11" s="274"/>
      <c r="D11" s="277"/>
      <c r="E11" s="280"/>
      <c r="F11" s="283"/>
      <c r="G11" s="268"/>
      <c r="H11" s="271"/>
      <c r="I11" s="271"/>
      <c r="J11" s="271"/>
      <c r="K11" s="271"/>
      <c r="L11" s="271"/>
      <c r="M11" s="255" t="s">
        <v>115</v>
      </c>
      <c r="N11" s="255" t="s">
        <v>116</v>
      </c>
      <c r="O11" s="255" t="s">
        <v>117</v>
      </c>
      <c r="P11" s="257" t="s">
        <v>118</v>
      </c>
      <c r="Q11" s="248" t="s">
        <v>119</v>
      </c>
      <c r="R11" s="248"/>
      <c r="S11" s="248" t="s">
        <v>119</v>
      </c>
      <c r="T11" s="248"/>
      <c r="U11" s="248" t="s">
        <v>119</v>
      </c>
      <c r="V11" s="248"/>
      <c r="W11" s="248" t="s">
        <v>120</v>
      </c>
      <c r="X11" s="248"/>
      <c r="Y11" s="248" t="s">
        <v>119</v>
      </c>
      <c r="Z11" s="248"/>
      <c r="AA11" s="248"/>
      <c r="AB11" s="248"/>
      <c r="AC11" s="248" t="s">
        <v>119</v>
      </c>
      <c r="AD11" s="248"/>
      <c r="AE11" s="248"/>
      <c r="AF11" s="248"/>
      <c r="AG11" s="248" t="s">
        <v>119</v>
      </c>
      <c r="AH11" s="248"/>
      <c r="AI11" s="248"/>
      <c r="AJ11" s="248"/>
      <c r="AK11" s="248" t="s">
        <v>119</v>
      </c>
      <c r="AL11" s="248"/>
      <c r="AM11" s="251" t="s">
        <v>119</v>
      </c>
      <c r="AN11" s="251"/>
      <c r="AO11" s="251" t="s">
        <v>119</v>
      </c>
      <c r="AP11" s="251"/>
      <c r="AQ11" s="248" t="s">
        <v>119</v>
      </c>
      <c r="AR11" s="248"/>
      <c r="AS11" s="248" t="s">
        <v>119</v>
      </c>
      <c r="AT11" s="248"/>
      <c r="AU11" s="248" t="s">
        <v>119</v>
      </c>
      <c r="AV11" s="248"/>
      <c r="AW11" s="248" t="s">
        <v>121</v>
      </c>
      <c r="AX11" s="248"/>
      <c r="AY11" s="248" t="s">
        <v>122</v>
      </c>
      <c r="AZ11" s="248"/>
      <c r="BA11" s="248" t="s">
        <v>122</v>
      </c>
      <c r="BB11" s="248"/>
      <c r="BC11" s="248" t="s">
        <v>123</v>
      </c>
      <c r="BD11" s="248"/>
      <c r="BE11" s="248" t="s">
        <v>123</v>
      </c>
      <c r="BF11" s="248"/>
      <c r="BG11" s="248" t="s">
        <v>121</v>
      </c>
      <c r="BH11" s="248"/>
      <c r="BI11" s="248" t="s">
        <v>124</v>
      </c>
      <c r="BJ11" s="248"/>
      <c r="BK11" s="248" t="s">
        <v>119</v>
      </c>
      <c r="BL11" s="248"/>
      <c r="BM11" s="248" t="s">
        <v>125</v>
      </c>
      <c r="BN11" s="248"/>
      <c r="BO11" s="248" t="s">
        <v>122</v>
      </c>
      <c r="BP11" s="248"/>
      <c r="BQ11" s="248" t="s">
        <v>121</v>
      </c>
      <c r="BR11" s="248"/>
      <c r="BS11" s="248" t="s">
        <v>122</v>
      </c>
      <c r="BT11" s="248"/>
      <c r="BU11" s="248" t="s">
        <v>124</v>
      </c>
      <c r="BV11" s="248"/>
      <c r="BW11" s="248" t="s">
        <v>125</v>
      </c>
      <c r="BX11" s="249"/>
      <c r="BY11" s="248" t="s">
        <v>126</v>
      </c>
      <c r="BZ11" s="248"/>
      <c r="CA11" s="248" t="s">
        <v>126</v>
      </c>
      <c r="CB11" s="248"/>
      <c r="CC11" s="248" t="s">
        <v>127</v>
      </c>
      <c r="CD11" s="248"/>
      <c r="CE11" s="248" t="s">
        <v>127</v>
      </c>
      <c r="CF11" s="248"/>
      <c r="CG11" s="248" t="s">
        <v>128</v>
      </c>
      <c r="CH11" s="248"/>
      <c r="CI11" s="248" t="s">
        <v>128</v>
      </c>
      <c r="CJ11" s="248"/>
      <c r="CK11" s="248" t="s">
        <v>128</v>
      </c>
      <c r="CL11" s="248"/>
      <c r="CM11" s="248" t="s">
        <v>126</v>
      </c>
      <c r="CN11" s="248"/>
      <c r="CO11" s="248" t="s">
        <v>127</v>
      </c>
      <c r="CP11" s="248"/>
      <c r="CQ11" s="248" t="s">
        <v>126</v>
      </c>
      <c r="CR11" s="248"/>
      <c r="CS11" s="248" t="s">
        <v>126</v>
      </c>
      <c r="CT11" s="248"/>
      <c r="CU11" s="248" t="s">
        <v>129</v>
      </c>
      <c r="CV11" s="248"/>
      <c r="CW11" s="248" t="s">
        <v>127</v>
      </c>
      <c r="CX11" s="248"/>
      <c r="CY11" s="248" t="s">
        <v>130</v>
      </c>
      <c r="CZ11" s="248"/>
      <c r="DA11" s="248" t="s">
        <v>130</v>
      </c>
      <c r="DB11" s="248"/>
      <c r="DC11" s="248" t="s">
        <v>127</v>
      </c>
      <c r="DD11" s="248"/>
      <c r="DE11" s="248" t="s">
        <v>129</v>
      </c>
      <c r="DF11" s="248"/>
      <c r="DG11" s="248" t="s">
        <v>126</v>
      </c>
      <c r="DH11" s="248"/>
      <c r="DI11" s="248" t="s">
        <v>129</v>
      </c>
      <c r="DJ11" s="248"/>
      <c r="DK11" s="249" t="s">
        <v>129</v>
      </c>
      <c r="DL11" s="250"/>
      <c r="DM11" s="247"/>
      <c r="DN11" s="247"/>
    </row>
    <row r="12" spans="1:118" s="81" customFormat="1" ht="45" customHeight="1" x14ac:dyDescent="0.2">
      <c r="A12" s="273"/>
      <c r="B12" s="275"/>
      <c r="C12" s="275"/>
      <c r="D12" s="278"/>
      <c r="E12" s="281"/>
      <c r="F12" s="284"/>
      <c r="G12" s="269"/>
      <c r="H12" s="272"/>
      <c r="I12" s="272"/>
      <c r="J12" s="272"/>
      <c r="K12" s="272"/>
      <c r="L12" s="272"/>
      <c r="M12" s="256"/>
      <c r="N12" s="256"/>
      <c r="O12" s="256"/>
      <c r="P12" s="258"/>
      <c r="Q12" s="78" t="s">
        <v>131</v>
      </c>
      <c r="R12" s="79" t="s">
        <v>132</v>
      </c>
      <c r="S12" s="78" t="s">
        <v>131</v>
      </c>
      <c r="T12" s="79" t="s">
        <v>132</v>
      </c>
      <c r="U12" s="78" t="s">
        <v>131</v>
      </c>
      <c r="V12" s="79" t="s">
        <v>132</v>
      </c>
      <c r="W12" s="78" t="s">
        <v>131</v>
      </c>
      <c r="X12" s="79" t="s">
        <v>132</v>
      </c>
      <c r="Y12" s="78" t="s">
        <v>131</v>
      </c>
      <c r="Z12" s="79" t="s">
        <v>132</v>
      </c>
      <c r="AA12" s="79"/>
      <c r="AB12" s="79"/>
      <c r="AC12" s="78" t="s">
        <v>131</v>
      </c>
      <c r="AD12" s="79" t="s">
        <v>132</v>
      </c>
      <c r="AE12" s="78" t="s">
        <v>131</v>
      </c>
      <c r="AF12" s="79"/>
      <c r="AG12" s="78" t="s">
        <v>131</v>
      </c>
      <c r="AH12" s="79" t="s">
        <v>132</v>
      </c>
      <c r="AI12" s="79"/>
      <c r="AJ12" s="79"/>
      <c r="AK12" s="78" t="s">
        <v>131</v>
      </c>
      <c r="AL12" s="79" t="s">
        <v>132</v>
      </c>
      <c r="AM12" s="78" t="s">
        <v>131</v>
      </c>
      <c r="AN12" s="79" t="s">
        <v>132</v>
      </c>
      <c r="AO12" s="78" t="s">
        <v>131</v>
      </c>
      <c r="AP12" s="79" t="s">
        <v>132</v>
      </c>
      <c r="AQ12" s="78" t="s">
        <v>131</v>
      </c>
      <c r="AR12" s="79" t="s">
        <v>132</v>
      </c>
      <c r="AS12" s="78" t="s">
        <v>131</v>
      </c>
      <c r="AT12" s="79" t="s">
        <v>132</v>
      </c>
      <c r="AU12" s="78" t="s">
        <v>131</v>
      </c>
      <c r="AV12" s="79" t="s">
        <v>132</v>
      </c>
      <c r="AW12" s="79" t="s">
        <v>133</v>
      </c>
      <c r="AX12" s="79" t="s">
        <v>132</v>
      </c>
      <c r="AY12" s="79" t="s">
        <v>133</v>
      </c>
      <c r="AZ12" s="79" t="s">
        <v>132</v>
      </c>
      <c r="BA12" s="78" t="s">
        <v>131</v>
      </c>
      <c r="BB12" s="79" t="s">
        <v>132</v>
      </c>
      <c r="BC12" s="78" t="s">
        <v>131</v>
      </c>
      <c r="BD12" s="79" t="s">
        <v>132</v>
      </c>
      <c r="BE12" s="78" t="s">
        <v>131</v>
      </c>
      <c r="BF12" s="79" t="s">
        <v>132</v>
      </c>
      <c r="BG12" s="78" t="s">
        <v>131</v>
      </c>
      <c r="BH12" s="79" t="s">
        <v>132</v>
      </c>
      <c r="BI12" s="78" t="s">
        <v>131</v>
      </c>
      <c r="BJ12" s="79" t="s">
        <v>132</v>
      </c>
      <c r="BK12" s="78" t="s">
        <v>131</v>
      </c>
      <c r="BL12" s="79" t="s">
        <v>132</v>
      </c>
      <c r="BM12" s="78" t="s">
        <v>131</v>
      </c>
      <c r="BN12" s="79" t="s">
        <v>132</v>
      </c>
      <c r="BO12" s="78" t="s">
        <v>131</v>
      </c>
      <c r="BP12" s="79" t="s">
        <v>132</v>
      </c>
      <c r="BQ12" s="78" t="s">
        <v>131</v>
      </c>
      <c r="BR12" s="79" t="s">
        <v>132</v>
      </c>
      <c r="BS12" s="78" t="s">
        <v>131</v>
      </c>
      <c r="BT12" s="79" t="s">
        <v>132</v>
      </c>
      <c r="BU12" s="78" t="s">
        <v>131</v>
      </c>
      <c r="BV12" s="79" t="s">
        <v>132</v>
      </c>
      <c r="BW12" s="78" t="s">
        <v>131</v>
      </c>
      <c r="BX12" s="80" t="s">
        <v>132</v>
      </c>
      <c r="BY12" s="78" t="s">
        <v>131</v>
      </c>
      <c r="BZ12" s="79" t="s">
        <v>132</v>
      </c>
      <c r="CA12" s="78" t="s">
        <v>131</v>
      </c>
      <c r="CB12" s="79" t="s">
        <v>132</v>
      </c>
      <c r="CC12" s="78" t="s">
        <v>131</v>
      </c>
      <c r="CD12" s="79" t="s">
        <v>132</v>
      </c>
      <c r="CE12" s="78" t="s">
        <v>131</v>
      </c>
      <c r="CF12" s="79" t="s">
        <v>132</v>
      </c>
      <c r="CG12" s="79" t="s">
        <v>133</v>
      </c>
      <c r="CH12" s="79" t="s">
        <v>132</v>
      </c>
      <c r="CI12" s="78" t="s">
        <v>131</v>
      </c>
      <c r="CJ12" s="79" t="s">
        <v>132</v>
      </c>
      <c r="CK12" s="78" t="s">
        <v>131</v>
      </c>
      <c r="CL12" s="79" t="s">
        <v>132</v>
      </c>
      <c r="CM12" s="78" t="s">
        <v>131</v>
      </c>
      <c r="CN12" s="79" t="s">
        <v>132</v>
      </c>
      <c r="CO12" s="78" t="s">
        <v>131</v>
      </c>
      <c r="CP12" s="79" t="s">
        <v>132</v>
      </c>
      <c r="CQ12" s="78" t="s">
        <v>131</v>
      </c>
      <c r="CR12" s="79" t="s">
        <v>132</v>
      </c>
      <c r="CS12" s="78" t="s">
        <v>131</v>
      </c>
      <c r="CT12" s="79" t="s">
        <v>132</v>
      </c>
      <c r="CU12" s="78" t="s">
        <v>131</v>
      </c>
      <c r="CV12" s="79" t="s">
        <v>132</v>
      </c>
      <c r="CW12" s="78" t="s">
        <v>131</v>
      </c>
      <c r="CX12" s="79" t="s">
        <v>132</v>
      </c>
      <c r="CY12" s="78" t="s">
        <v>131</v>
      </c>
      <c r="CZ12" s="79" t="s">
        <v>132</v>
      </c>
      <c r="DA12" s="79" t="s">
        <v>133</v>
      </c>
      <c r="DB12" s="79" t="s">
        <v>132</v>
      </c>
      <c r="DC12" s="79" t="s">
        <v>133</v>
      </c>
      <c r="DD12" s="79" t="s">
        <v>132</v>
      </c>
      <c r="DE12" s="78" t="s">
        <v>131</v>
      </c>
      <c r="DF12" s="79" t="s">
        <v>132</v>
      </c>
      <c r="DG12" s="78" t="s">
        <v>131</v>
      </c>
      <c r="DH12" s="79" t="s">
        <v>132</v>
      </c>
      <c r="DI12" s="78" t="s">
        <v>131</v>
      </c>
      <c r="DJ12" s="79" t="s">
        <v>132</v>
      </c>
      <c r="DK12" s="78" t="s">
        <v>131</v>
      </c>
      <c r="DL12" s="79" t="s">
        <v>132</v>
      </c>
      <c r="DM12" s="78" t="s">
        <v>131</v>
      </c>
      <c r="DN12" s="79" t="s">
        <v>132</v>
      </c>
    </row>
    <row r="13" spans="1:118" s="77" customFormat="1" ht="20.25" customHeight="1" x14ac:dyDescent="0.25">
      <c r="A13" s="82"/>
      <c r="B13" s="117"/>
      <c r="C13" s="117"/>
      <c r="D13" s="83" t="s">
        <v>134</v>
      </c>
      <c r="E13" s="84"/>
      <c r="F13" s="85"/>
      <c r="G13" s="86"/>
      <c r="H13" s="86"/>
      <c r="I13" s="87"/>
      <c r="J13" s="87"/>
      <c r="K13" s="87"/>
      <c r="L13" s="87"/>
      <c r="M13" s="88"/>
      <c r="N13" s="88"/>
      <c r="O13" s="88"/>
      <c r="P13" s="89"/>
      <c r="Q13" s="90"/>
      <c r="R13" s="91">
        <v>1.1000000000000001</v>
      </c>
      <c r="S13" s="91"/>
      <c r="T13" s="91">
        <v>1.1000000000000001</v>
      </c>
      <c r="U13" s="91"/>
      <c r="V13" s="91">
        <v>1.2310000000000001</v>
      </c>
      <c r="W13" s="91"/>
      <c r="X13" s="91">
        <v>1.2310000000000001</v>
      </c>
      <c r="Y13" s="91"/>
      <c r="Z13" s="91">
        <v>1.1000000000000001</v>
      </c>
      <c r="AA13" s="91"/>
      <c r="AB13" s="91">
        <v>1.4</v>
      </c>
      <c r="AC13" s="91"/>
      <c r="AD13" s="91">
        <v>1.1000000000000001</v>
      </c>
      <c r="AE13" s="91"/>
      <c r="AF13" s="91">
        <v>1.4</v>
      </c>
      <c r="AG13" s="91"/>
      <c r="AH13" s="91">
        <v>1.1000000000000001</v>
      </c>
      <c r="AI13" s="91"/>
      <c r="AJ13" s="91">
        <v>1.4</v>
      </c>
      <c r="AK13" s="91"/>
      <c r="AL13" s="91">
        <v>1.1000000000000001</v>
      </c>
      <c r="AM13" s="92"/>
      <c r="AN13" s="91">
        <v>1.1000000000000001</v>
      </c>
      <c r="AO13" s="92"/>
      <c r="AP13" s="91">
        <v>1.1000000000000001</v>
      </c>
      <c r="AQ13" s="91"/>
      <c r="AR13" s="91">
        <v>1.1000000000000001</v>
      </c>
      <c r="AS13" s="91"/>
      <c r="AT13" s="91">
        <v>1.1000000000000001</v>
      </c>
      <c r="AU13" s="91"/>
      <c r="AV13" s="91">
        <v>1.1000000000000001</v>
      </c>
      <c r="AW13" s="91"/>
      <c r="AX13" s="91">
        <v>1</v>
      </c>
      <c r="AY13" s="91"/>
      <c r="AZ13" s="91">
        <v>0.9</v>
      </c>
      <c r="BA13" s="91"/>
      <c r="BB13" s="91">
        <v>0.9</v>
      </c>
      <c r="BC13" s="91"/>
      <c r="BD13" s="91">
        <v>1</v>
      </c>
      <c r="BE13" s="91"/>
      <c r="BF13" s="91">
        <v>1</v>
      </c>
      <c r="BG13" s="91"/>
      <c r="BH13" s="91">
        <v>1</v>
      </c>
      <c r="BI13" s="91"/>
      <c r="BJ13" s="91">
        <v>1.2</v>
      </c>
      <c r="BK13" s="91"/>
      <c r="BL13" s="91">
        <v>1.1000000000000001</v>
      </c>
      <c r="BM13" s="91"/>
      <c r="BN13" s="91">
        <v>1</v>
      </c>
      <c r="BO13" s="91"/>
      <c r="BP13" s="91">
        <v>1</v>
      </c>
      <c r="BQ13" s="91"/>
      <c r="BR13" s="91">
        <v>1</v>
      </c>
      <c r="BS13" s="91"/>
      <c r="BT13" s="91">
        <v>0.9</v>
      </c>
      <c r="BU13" s="91"/>
      <c r="BV13" s="91">
        <v>1.2</v>
      </c>
      <c r="BW13" s="91"/>
      <c r="BX13" s="93">
        <v>1.2</v>
      </c>
      <c r="BY13" s="91"/>
      <c r="BZ13" s="91">
        <v>1</v>
      </c>
      <c r="CA13" s="91"/>
      <c r="CB13" s="91">
        <v>1</v>
      </c>
      <c r="CC13" s="91"/>
      <c r="CD13" s="91">
        <v>1</v>
      </c>
      <c r="CE13" s="91"/>
      <c r="CF13" s="91">
        <v>1</v>
      </c>
      <c r="CG13" s="91"/>
      <c r="CH13" s="91">
        <v>0.7</v>
      </c>
      <c r="CI13" s="91"/>
      <c r="CJ13" s="91">
        <v>0.8</v>
      </c>
      <c r="CK13" s="91"/>
      <c r="CL13" s="91">
        <v>0.8</v>
      </c>
      <c r="CM13" s="91"/>
      <c r="CN13" s="91">
        <v>1</v>
      </c>
      <c r="CO13" s="91"/>
      <c r="CP13" s="91">
        <v>0.9</v>
      </c>
      <c r="CQ13" s="91"/>
      <c r="CR13" s="91">
        <v>1</v>
      </c>
      <c r="CS13" s="91"/>
      <c r="CT13" s="91">
        <v>1</v>
      </c>
      <c r="CU13" s="91"/>
      <c r="CV13" s="91">
        <v>1</v>
      </c>
      <c r="CW13" s="91"/>
      <c r="CX13" s="91">
        <v>1</v>
      </c>
      <c r="CY13" s="91"/>
      <c r="CZ13" s="91">
        <v>0.9</v>
      </c>
      <c r="DA13" s="91"/>
      <c r="DB13" s="91">
        <v>0.9</v>
      </c>
      <c r="DC13" s="91"/>
      <c r="DD13" s="91">
        <v>1</v>
      </c>
      <c r="DE13" s="91"/>
      <c r="DF13" s="91">
        <v>1</v>
      </c>
      <c r="DG13" s="91"/>
      <c r="DH13" s="91">
        <v>1</v>
      </c>
      <c r="DI13" s="91"/>
      <c r="DJ13" s="91">
        <v>0.8</v>
      </c>
      <c r="DK13" s="91"/>
      <c r="DL13" s="93">
        <v>0.8</v>
      </c>
      <c r="DM13" s="94"/>
      <c r="DN13" s="95"/>
    </row>
    <row r="14" spans="1:118" s="77" customFormat="1" ht="20.25" customHeight="1" x14ac:dyDescent="0.25">
      <c r="A14" s="82"/>
      <c r="B14" s="117"/>
      <c r="C14" s="117"/>
      <c r="D14" s="83" t="s">
        <v>135</v>
      </c>
      <c r="E14" s="84"/>
      <c r="F14" s="85"/>
      <c r="G14" s="86"/>
      <c r="H14" s="86"/>
      <c r="I14" s="87"/>
      <c r="J14" s="87"/>
      <c r="K14" s="87"/>
      <c r="L14" s="87"/>
      <c r="M14" s="88"/>
      <c r="N14" s="88"/>
      <c r="O14" s="88"/>
      <c r="P14" s="89"/>
      <c r="Q14" s="96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>
        <v>1.1000000000000001</v>
      </c>
      <c r="AG14" s="97"/>
      <c r="AH14" s="97"/>
      <c r="AI14" s="97"/>
      <c r="AJ14" s="97">
        <v>1.1000000000000001</v>
      </c>
      <c r="AK14" s="97"/>
      <c r="AL14" s="97"/>
      <c r="AM14" s="98"/>
      <c r="AN14" s="98"/>
      <c r="AO14" s="98"/>
      <c r="AP14" s="98"/>
      <c r="AQ14" s="97"/>
      <c r="AR14" s="97"/>
      <c r="AS14" s="97"/>
      <c r="AT14" s="97"/>
      <c r="AU14" s="97"/>
      <c r="AV14" s="97"/>
      <c r="AW14" s="99"/>
      <c r="AX14" s="97"/>
      <c r="AY14" s="97"/>
      <c r="AZ14" s="97"/>
      <c r="BA14" s="100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100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100"/>
      <c r="BY14" s="100"/>
      <c r="BZ14" s="97"/>
      <c r="CA14" s="100"/>
      <c r="CB14" s="97"/>
      <c r="CC14" s="97"/>
      <c r="CD14" s="97"/>
      <c r="CE14" s="97"/>
      <c r="CF14" s="97"/>
      <c r="CG14" s="100"/>
      <c r="CH14" s="97"/>
      <c r="CI14" s="100"/>
      <c r="CJ14" s="97"/>
      <c r="CK14" s="100"/>
      <c r="CL14" s="97"/>
      <c r="CM14" s="100"/>
      <c r="CN14" s="97"/>
      <c r="CO14" s="100"/>
      <c r="CP14" s="97"/>
      <c r="CQ14" s="97"/>
      <c r="CR14" s="97"/>
      <c r="CS14" s="97"/>
      <c r="CT14" s="97"/>
      <c r="CU14" s="97"/>
      <c r="CV14" s="97"/>
      <c r="CW14" s="101"/>
      <c r="CX14" s="97"/>
      <c r="CY14" s="100"/>
      <c r="CZ14" s="97"/>
      <c r="DA14" s="100"/>
      <c r="DB14" s="100"/>
      <c r="DC14" s="97"/>
      <c r="DD14" s="97"/>
      <c r="DE14" s="101"/>
      <c r="DF14" s="97"/>
      <c r="DG14" s="100"/>
      <c r="DH14" s="97"/>
      <c r="DI14" s="100"/>
      <c r="DJ14" s="97"/>
      <c r="DK14" s="100"/>
      <c r="DL14" s="100"/>
      <c r="DM14" s="94"/>
      <c r="DN14" s="95"/>
    </row>
    <row r="15" spans="1:118" s="77" customFormat="1" ht="20.25" customHeight="1" x14ac:dyDescent="0.25">
      <c r="A15" s="82"/>
      <c r="B15" s="117"/>
      <c r="C15" s="117"/>
      <c r="D15" s="83" t="s">
        <v>136</v>
      </c>
      <c r="E15" s="84"/>
      <c r="F15" s="85"/>
      <c r="G15" s="86"/>
      <c r="H15" s="86"/>
      <c r="I15" s="87"/>
      <c r="J15" s="87"/>
      <c r="K15" s="87"/>
      <c r="L15" s="87"/>
      <c r="M15" s="88"/>
      <c r="N15" s="88"/>
      <c r="O15" s="88"/>
      <c r="P15" s="89"/>
      <c r="Q15" s="96"/>
      <c r="R15" s="97"/>
      <c r="S15" s="97"/>
      <c r="T15" s="97"/>
      <c r="U15" s="97"/>
      <c r="V15" s="97"/>
      <c r="W15" s="97"/>
      <c r="X15" s="97"/>
      <c r="Y15" s="97"/>
      <c r="Z15" s="102">
        <v>1.4</v>
      </c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8"/>
      <c r="AN15" s="103"/>
      <c r="AO15" s="98"/>
      <c r="AP15" s="98"/>
      <c r="AQ15" s="97"/>
      <c r="AR15" s="97"/>
      <c r="AS15" s="97"/>
      <c r="AT15" s="97">
        <v>1.4</v>
      </c>
      <c r="AU15" s="97"/>
      <c r="AV15" s="97"/>
      <c r="AW15" s="99"/>
      <c r="AX15" s="97"/>
      <c r="AY15" s="97"/>
      <c r="AZ15" s="97"/>
      <c r="BA15" s="100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100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100"/>
      <c r="BY15" s="100"/>
      <c r="BZ15" s="97"/>
      <c r="CA15" s="100"/>
      <c r="CB15" s="97"/>
      <c r="CC15" s="97"/>
      <c r="CD15" s="97"/>
      <c r="CE15" s="97"/>
      <c r="CF15" s="97"/>
      <c r="CG15" s="100"/>
      <c r="CH15" s="97"/>
      <c r="CI15" s="100"/>
      <c r="CJ15" s="97"/>
      <c r="CK15" s="100"/>
      <c r="CL15" s="97"/>
      <c r="CM15" s="100"/>
      <c r="CN15" s="97"/>
      <c r="CO15" s="100"/>
      <c r="CP15" s="97"/>
      <c r="CQ15" s="97"/>
      <c r="CR15" s="97"/>
      <c r="CS15" s="97"/>
      <c r="CT15" s="97"/>
      <c r="CU15" s="97"/>
      <c r="CV15" s="97"/>
      <c r="CW15" s="101"/>
      <c r="CX15" s="97"/>
      <c r="CY15" s="100"/>
      <c r="CZ15" s="97"/>
      <c r="DA15" s="100"/>
      <c r="DB15" s="100"/>
      <c r="DC15" s="97"/>
      <c r="DD15" s="97"/>
      <c r="DE15" s="101"/>
      <c r="DF15" s="97"/>
      <c r="DG15" s="100"/>
      <c r="DH15" s="97"/>
      <c r="DI15" s="100"/>
      <c r="DJ15" s="97"/>
      <c r="DK15" s="100"/>
      <c r="DL15" s="100"/>
      <c r="DM15" s="94"/>
      <c r="DN15" s="95"/>
    </row>
    <row r="16" spans="1:118" ht="15.75" customHeight="1" x14ac:dyDescent="0.25">
      <c r="A16" s="104">
        <v>1</v>
      </c>
      <c r="B16" s="105"/>
      <c r="C16" s="105"/>
      <c r="D16" s="106" t="s">
        <v>137</v>
      </c>
      <c r="E16" s="107">
        <f>23160+300</f>
        <v>23460</v>
      </c>
      <c r="F16" s="108">
        <v>23500</v>
      </c>
      <c r="G16" s="109"/>
      <c r="H16" s="110"/>
      <c r="I16" s="111"/>
      <c r="J16" s="111"/>
      <c r="K16" s="111"/>
      <c r="L16" s="112"/>
      <c r="M16" s="113"/>
      <c r="N16" s="113"/>
      <c r="O16" s="113"/>
      <c r="P16" s="114"/>
      <c r="Q16" s="115">
        <f>Q17</f>
        <v>0</v>
      </c>
      <c r="R16" s="115">
        <f t="shared" ref="R16:CC16" si="0">R17</f>
        <v>0</v>
      </c>
      <c r="S16" s="115">
        <f t="shared" si="0"/>
        <v>0</v>
      </c>
      <c r="T16" s="115">
        <f t="shared" si="0"/>
        <v>0</v>
      </c>
      <c r="U16" s="115">
        <f t="shared" si="0"/>
        <v>0</v>
      </c>
      <c r="V16" s="115">
        <f t="shared" si="0"/>
        <v>0</v>
      </c>
      <c r="W16" s="115">
        <f t="shared" si="0"/>
        <v>410</v>
      </c>
      <c r="X16" s="115">
        <f t="shared" si="0"/>
        <v>8289525.2766666682</v>
      </c>
      <c r="Y16" s="115">
        <f t="shared" si="0"/>
        <v>0</v>
      </c>
      <c r="Z16" s="115">
        <f t="shared" si="0"/>
        <v>0</v>
      </c>
      <c r="AA16" s="115"/>
      <c r="AB16" s="115"/>
      <c r="AC16" s="115">
        <f t="shared" ref="AC16" si="1">AC17</f>
        <v>0</v>
      </c>
      <c r="AD16" s="115">
        <f t="shared" si="0"/>
        <v>0</v>
      </c>
      <c r="AE16" s="115">
        <f t="shared" si="0"/>
        <v>0</v>
      </c>
      <c r="AF16" s="115">
        <f t="shared" si="0"/>
        <v>0</v>
      </c>
      <c r="AG16" s="115">
        <f t="shared" si="0"/>
        <v>0</v>
      </c>
      <c r="AH16" s="115">
        <f t="shared" si="0"/>
        <v>0</v>
      </c>
      <c r="AI16" s="115"/>
      <c r="AJ16" s="115"/>
      <c r="AK16" s="115">
        <f t="shared" ref="AK16" si="2">AK17</f>
        <v>0</v>
      </c>
      <c r="AL16" s="115">
        <f t="shared" si="0"/>
        <v>0</v>
      </c>
      <c r="AM16" s="116">
        <v>0</v>
      </c>
      <c r="AN16" s="115">
        <f t="shared" si="0"/>
        <v>0</v>
      </c>
      <c r="AO16" s="115">
        <f t="shared" si="0"/>
        <v>0</v>
      </c>
      <c r="AP16" s="115">
        <f t="shared" si="0"/>
        <v>0</v>
      </c>
      <c r="AQ16" s="115">
        <f t="shared" si="0"/>
        <v>75</v>
      </c>
      <c r="AR16" s="115">
        <f t="shared" si="0"/>
        <v>1626009.0000000002</v>
      </c>
      <c r="AS16" s="115">
        <f t="shared" si="0"/>
        <v>0</v>
      </c>
      <c r="AT16" s="115">
        <f t="shared" si="0"/>
        <v>0</v>
      </c>
      <c r="AU16" s="115">
        <f t="shared" si="0"/>
        <v>0</v>
      </c>
      <c r="AV16" s="115">
        <f t="shared" si="0"/>
        <v>0</v>
      </c>
      <c r="AW16" s="115">
        <f t="shared" si="0"/>
        <v>0</v>
      </c>
      <c r="AX16" s="115">
        <f t="shared" si="0"/>
        <v>0</v>
      </c>
      <c r="AY16" s="115">
        <f t="shared" si="0"/>
        <v>0</v>
      </c>
      <c r="AZ16" s="115">
        <f t="shared" si="0"/>
        <v>0</v>
      </c>
      <c r="BA16" s="115">
        <f t="shared" si="0"/>
        <v>0</v>
      </c>
      <c r="BB16" s="115">
        <f t="shared" si="0"/>
        <v>0</v>
      </c>
      <c r="BC16" s="115">
        <f t="shared" si="0"/>
        <v>1</v>
      </c>
      <c r="BD16" s="115">
        <f t="shared" si="0"/>
        <v>16424.333333333332</v>
      </c>
      <c r="BE16" s="115">
        <f t="shared" si="0"/>
        <v>0</v>
      </c>
      <c r="BF16" s="115">
        <f t="shared" si="0"/>
        <v>0</v>
      </c>
      <c r="BG16" s="115">
        <f t="shared" si="0"/>
        <v>0</v>
      </c>
      <c r="BH16" s="115">
        <f t="shared" si="0"/>
        <v>0</v>
      </c>
      <c r="BI16" s="115">
        <f t="shared" si="0"/>
        <v>84</v>
      </c>
      <c r="BJ16" s="115">
        <f t="shared" si="0"/>
        <v>1655572.7999999998</v>
      </c>
      <c r="BK16" s="115">
        <f t="shared" si="0"/>
        <v>0</v>
      </c>
      <c r="BL16" s="115">
        <f t="shared" si="0"/>
        <v>0</v>
      </c>
      <c r="BM16" s="115">
        <f t="shared" si="0"/>
        <v>0</v>
      </c>
      <c r="BN16" s="115">
        <f t="shared" si="0"/>
        <v>0</v>
      </c>
      <c r="BO16" s="115">
        <f t="shared" si="0"/>
        <v>0</v>
      </c>
      <c r="BP16" s="115">
        <f t="shared" si="0"/>
        <v>0</v>
      </c>
      <c r="BQ16" s="115">
        <f t="shared" si="0"/>
        <v>30</v>
      </c>
      <c r="BR16" s="115">
        <f t="shared" si="0"/>
        <v>591276</v>
      </c>
      <c r="BS16" s="115">
        <f t="shared" si="0"/>
        <v>0</v>
      </c>
      <c r="BT16" s="115">
        <f t="shared" si="0"/>
        <v>0</v>
      </c>
      <c r="BU16" s="115">
        <f t="shared" si="0"/>
        <v>35</v>
      </c>
      <c r="BV16" s="115">
        <f t="shared" si="0"/>
        <v>827786.39999999991</v>
      </c>
      <c r="BW16" s="115">
        <f t="shared" si="0"/>
        <v>60</v>
      </c>
      <c r="BX16" s="115">
        <f t="shared" si="0"/>
        <v>1419062.4000000001</v>
      </c>
      <c r="BY16" s="115">
        <f t="shared" si="0"/>
        <v>0</v>
      </c>
      <c r="BZ16" s="115">
        <f t="shared" si="0"/>
        <v>0</v>
      </c>
      <c r="CA16" s="115">
        <f t="shared" si="0"/>
        <v>0</v>
      </c>
      <c r="CB16" s="115">
        <f t="shared" si="0"/>
        <v>0</v>
      </c>
      <c r="CC16" s="115">
        <f t="shared" si="0"/>
        <v>0</v>
      </c>
      <c r="CD16" s="115">
        <f t="shared" ref="CD16:DN16" si="3">CD17</f>
        <v>0</v>
      </c>
      <c r="CE16" s="115">
        <f t="shared" si="3"/>
        <v>80</v>
      </c>
      <c r="CF16" s="115">
        <f t="shared" si="3"/>
        <v>1576736</v>
      </c>
      <c r="CG16" s="115">
        <f t="shared" si="3"/>
        <v>0</v>
      </c>
      <c r="CH16" s="115">
        <f t="shared" si="3"/>
        <v>0</v>
      </c>
      <c r="CI16" s="115">
        <f t="shared" si="3"/>
        <v>0</v>
      </c>
      <c r="CJ16" s="115">
        <f t="shared" si="3"/>
        <v>0</v>
      </c>
      <c r="CK16" s="115">
        <f t="shared" si="3"/>
        <v>0</v>
      </c>
      <c r="CL16" s="115">
        <f t="shared" si="3"/>
        <v>0</v>
      </c>
      <c r="CM16" s="115">
        <f t="shared" si="3"/>
        <v>0</v>
      </c>
      <c r="CN16" s="115">
        <f t="shared" si="3"/>
        <v>0</v>
      </c>
      <c r="CO16" s="115">
        <f t="shared" si="3"/>
        <v>0</v>
      </c>
      <c r="CP16" s="115">
        <f t="shared" si="3"/>
        <v>0</v>
      </c>
      <c r="CQ16" s="115">
        <f t="shared" si="3"/>
        <v>0</v>
      </c>
      <c r="CR16" s="115">
        <f t="shared" si="3"/>
        <v>0</v>
      </c>
      <c r="CS16" s="115">
        <f t="shared" si="3"/>
        <v>60</v>
      </c>
      <c r="CT16" s="115">
        <f t="shared" si="3"/>
        <v>1182552</v>
      </c>
      <c r="CU16" s="115">
        <f t="shared" si="3"/>
        <v>25</v>
      </c>
      <c r="CV16" s="115">
        <f t="shared" si="3"/>
        <v>492730</v>
      </c>
      <c r="CW16" s="115">
        <f t="shared" si="3"/>
        <v>0</v>
      </c>
      <c r="CX16" s="115">
        <f t="shared" si="3"/>
        <v>0</v>
      </c>
      <c r="CY16" s="115">
        <f t="shared" si="3"/>
        <v>0</v>
      </c>
      <c r="CZ16" s="115">
        <f t="shared" si="3"/>
        <v>0</v>
      </c>
      <c r="DA16" s="115">
        <f t="shared" si="3"/>
        <v>0</v>
      </c>
      <c r="DB16" s="115">
        <f t="shared" si="3"/>
        <v>0</v>
      </c>
      <c r="DC16" s="115">
        <f t="shared" si="3"/>
        <v>0</v>
      </c>
      <c r="DD16" s="115">
        <f t="shared" si="3"/>
        <v>0</v>
      </c>
      <c r="DE16" s="115">
        <f t="shared" si="3"/>
        <v>0</v>
      </c>
      <c r="DF16" s="115">
        <f t="shared" si="3"/>
        <v>0</v>
      </c>
      <c r="DG16" s="115">
        <f t="shared" si="3"/>
        <v>25</v>
      </c>
      <c r="DH16" s="115">
        <f t="shared" si="3"/>
        <v>492730</v>
      </c>
      <c r="DI16" s="115">
        <f t="shared" si="3"/>
        <v>0</v>
      </c>
      <c r="DJ16" s="115">
        <f t="shared" si="3"/>
        <v>0</v>
      </c>
      <c r="DK16" s="115">
        <f t="shared" si="3"/>
        <v>0</v>
      </c>
      <c r="DL16" s="115">
        <f t="shared" si="3"/>
        <v>0</v>
      </c>
      <c r="DM16" s="115">
        <f t="shared" si="3"/>
        <v>885</v>
      </c>
      <c r="DN16" s="115">
        <f t="shared" si="3"/>
        <v>18170404.210000001</v>
      </c>
    </row>
    <row r="17" spans="1:118" s="77" customFormat="1" ht="33" customHeight="1" x14ac:dyDescent="0.25">
      <c r="A17" s="82"/>
      <c r="B17" s="117">
        <v>1</v>
      </c>
      <c r="C17" s="235" t="s">
        <v>138</v>
      </c>
      <c r="D17" s="118" t="s">
        <v>139</v>
      </c>
      <c r="E17" s="107">
        <f t="shared" ref="E17:E80" si="4">23160+300</f>
        <v>23460</v>
      </c>
      <c r="F17" s="108">
        <v>23500</v>
      </c>
      <c r="G17" s="119">
        <v>0.5</v>
      </c>
      <c r="H17" s="120">
        <v>1</v>
      </c>
      <c r="I17" s="121"/>
      <c r="J17" s="121"/>
      <c r="K17" s="121"/>
      <c r="L17" s="121"/>
      <c r="M17" s="122">
        <v>1.4</v>
      </c>
      <c r="N17" s="122">
        <v>1.68</v>
      </c>
      <c r="O17" s="122">
        <v>2.23</v>
      </c>
      <c r="P17" s="123">
        <v>2.57</v>
      </c>
      <c r="Q17" s="227"/>
      <c r="R17" s="124">
        <f>(Q17*$E17*$G17*$H17*$M17*$R$13)/12*11+(Q17*$F17*$G17*$H17*$M17*$R$13)/12</f>
        <v>0</v>
      </c>
      <c r="S17" s="227"/>
      <c r="T17" s="124">
        <f>(S17*$E17*$G17*$H17*$M17*$T$13)</f>
        <v>0</v>
      </c>
      <c r="U17" s="228"/>
      <c r="V17" s="124">
        <f>(U17*$E17*$G17*$H17*$M17*$V$13)</f>
        <v>0</v>
      </c>
      <c r="W17" s="124">
        <v>410</v>
      </c>
      <c r="X17" s="124">
        <f>(W17*$E17*$G17*$H17*$M17*$X$13)/12*11+(W17*$F17*$G17*$H17*$M17*$X$13)/12</f>
        <v>8289525.2766666682</v>
      </c>
      <c r="Y17" s="228"/>
      <c r="Z17" s="124">
        <f>(Y17*$E17*$G17*$H17*$M17*$Z$13)</f>
        <v>0</v>
      </c>
      <c r="AA17" s="125"/>
      <c r="AB17" s="124"/>
      <c r="AC17" s="126"/>
      <c r="AD17" s="124">
        <f>(AC17*$E17*$G17*$H17*$M17*$AD$13)</f>
        <v>0</v>
      </c>
      <c r="AE17" s="125"/>
      <c r="AF17" s="124"/>
      <c r="AG17" s="125"/>
      <c r="AH17" s="124">
        <f>(AG17*$E17*$G17*$H17*$M17*$AH$13)</f>
        <v>0</v>
      </c>
      <c r="AI17" s="125"/>
      <c r="AJ17" s="124"/>
      <c r="AK17" s="125"/>
      <c r="AL17" s="124">
        <f>(AK17*$E17*$G17*$H17*$M17*$AL$13)</f>
        <v>0</v>
      </c>
      <c r="AM17" s="127"/>
      <c r="AN17" s="124">
        <f>(AM17*$E17*$G17*$H17*$M17*$AN$13)</f>
        <v>0</v>
      </c>
      <c r="AO17" s="124"/>
      <c r="AP17" s="124">
        <f>(AO17*$E17*$G17*$H17*$M17*$AP$13)</f>
        <v>0</v>
      </c>
      <c r="AQ17" s="124">
        <v>75</v>
      </c>
      <c r="AR17" s="124">
        <f>(AQ17*$E17*$G17*$H17*$N17*$AR$13)/12*11+(AQ17*$F17*$G17*$H17*$N17*$AR$13)/12</f>
        <v>1626009.0000000002</v>
      </c>
      <c r="AS17" s="128"/>
      <c r="AT17" s="124">
        <f>(AS17*$E17*$G17*$H17*$N17*$AT$13)/12*4+(AS17*$E17*$G17*$H17*$N17*$AT$15)/12*8</f>
        <v>0</v>
      </c>
      <c r="AU17" s="126"/>
      <c r="AV17" s="129">
        <f>(AU17*$E17*$G17*$H17*$N17*$AV$13)</f>
        <v>0</v>
      </c>
      <c r="AW17" s="228"/>
      <c r="AX17" s="124">
        <f>(AW17*$E17*$G17*$H17*$M17*$AX$13)</f>
        <v>0</v>
      </c>
      <c r="AY17" s="125"/>
      <c r="AZ17" s="124">
        <f>(AY17*$E17*$G17*$H17*$M17*$AZ$13)</f>
        <v>0</v>
      </c>
      <c r="BA17" s="126"/>
      <c r="BB17" s="124">
        <f>(BA17*$E17*$G17*$H17*$M17*$BB$13)</f>
        <v>0</v>
      </c>
      <c r="BC17" s="228">
        <v>1</v>
      </c>
      <c r="BD17" s="124">
        <f>(BC17*$E17*$G17*$H17*$M17*$BD$13)/12*11+(BC17*$F17*$G17*$H17*$M17*$BD$13)/12</f>
        <v>16424.333333333332</v>
      </c>
      <c r="BE17" s="125"/>
      <c r="BF17" s="124">
        <f>(BE17*$E17*$G17*$H17*$M17*$BF$13)</f>
        <v>0</v>
      </c>
      <c r="BG17" s="125"/>
      <c r="BH17" s="124">
        <f>(BG17*$E17*$G17*$H17*$M17*$BH$13)</f>
        <v>0</v>
      </c>
      <c r="BI17" s="130">
        <v>84</v>
      </c>
      <c r="BJ17" s="124">
        <f>(BI17*$E17*$G17*$H17*$M17*$BJ$13)/12*11+(BI17*$F17*$G17*$H17*$M17*$BJ$13)/12</f>
        <v>1655572.7999999998</v>
      </c>
      <c r="BK17" s="125"/>
      <c r="BL17" s="124">
        <f>(BK17*$E17*$G17*$H17*$N17*$BL$13)</f>
        <v>0</v>
      </c>
      <c r="BM17" s="125"/>
      <c r="BN17" s="124">
        <f>(BM17*$E17*$G17*$H17*$N17*$BN$13)</f>
        <v>0</v>
      </c>
      <c r="BO17" s="125"/>
      <c r="BP17" s="124">
        <f>(BO17*$E17*$G17*$H17*$N17*$BP$13)</f>
        <v>0</v>
      </c>
      <c r="BQ17" s="124">
        <v>30</v>
      </c>
      <c r="BR17" s="124">
        <f>(BQ17*$E17*$G17*$H17*$N17*$BR$13)/12*11+(BQ17*$F17*$G17*$H17*$N17*$BR$13)/12</f>
        <v>591276</v>
      </c>
      <c r="BS17" s="125"/>
      <c r="BT17" s="124">
        <f>(BS17*$E17*$G17*$H17*$N17*$BT$13)</f>
        <v>0</v>
      </c>
      <c r="BU17" s="124">
        <v>35</v>
      </c>
      <c r="BV17" s="124">
        <f>(BU17*$E17*$G17*$H17*$N17*$BV$13)/12*11+(BU17*$F17*$G17*$H17*$N17*$BV$13)/12</f>
        <v>827786.39999999991</v>
      </c>
      <c r="BW17" s="131">
        <v>60</v>
      </c>
      <c r="BX17" s="129">
        <f>(BW17*$E17*$G17*$H17*$N17*$BX$13)/12*11+(BW17*$F17*$G17*$H17*$N17*$BX$13)/12</f>
        <v>1419062.4000000001</v>
      </c>
      <c r="BY17" s="125"/>
      <c r="BZ17" s="124">
        <f>(BY17*$E17*$G17*$H17*$M17*$BZ$13)</f>
        <v>0</v>
      </c>
      <c r="CA17" s="125"/>
      <c r="CB17" s="124">
        <f>(CA17*$E17*$G17*$H17*$M17*$CB$13)</f>
        <v>0</v>
      </c>
      <c r="CC17" s="125"/>
      <c r="CD17" s="124">
        <f>(CC17*$E17*$G17*$H17*$M17*$CD$13)</f>
        <v>0</v>
      </c>
      <c r="CE17" s="124">
        <v>80</v>
      </c>
      <c r="CF17" s="124">
        <f>(CE17*$E17*$G17*$H17*$N17*$CF$13)/12*11+(CE17*$F17*$G17*$H17*$N17*$CF$13)/12</f>
        <v>1576736</v>
      </c>
      <c r="CG17" s="125"/>
      <c r="CH17" s="124">
        <f>(CG17*$E17*$G17*$H17*$M17*$CH$13)</f>
        <v>0</v>
      </c>
      <c r="CI17" s="125"/>
      <c r="CJ17" s="124">
        <f>(CI17*$E17*$G17*$H17*$M17*$CJ$13)</f>
        <v>0</v>
      </c>
      <c r="CK17" s="125"/>
      <c r="CL17" s="124">
        <f>(CK17*$E17*$G17*$H17*$M17*$CL$13)</f>
        <v>0</v>
      </c>
      <c r="CM17" s="124"/>
      <c r="CN17" s="124">
        <f>(CM17*$E17*$G17*$H17*$M17*$CN$13)</f>
        <v>0</v>
      </c>
      <c r="CO17" s="125"/>
      <c r="CP17" s="124">
        <f>(CO17*$E17*$G17*$H17*$M17*$CP$13)</f>
        <v>0</v>
      </c>
      <c r="CQ17" s="125"/>
      <c r="CR17" s="124">
        <f>(CQ17*$E17*$G17*$H17*$M17*$CR$13)</f>
        <v>0</v>
      </c>
      <c r="CS17" s="124">
        <v>60</v>
      </c>
      <c r="CT17" s="124">
        <f>(CS17*$E17*$G17*$H17*$N17*$CT$13)/12*11+(CS17*$F17*$G17*$H17*$N17*$CT$13)/12</f>
        <v>1182552</v>
      </c>
      <c r="CU17" s="124">
        <v>25</v>
      </c>
      <c r="CV17" s="124">
        <f>(CU17*$E17*$G17*$H17*$N17*$CV$13)/12*11+(CU17*$F17*$G17*$H17*$N17*$CV$13)/12</f>
        <v>492730</v>
      </c>
      <c r="CW17" s="125"/>
      <c r="CX17" s="124">
        <f>(CW17*$E17*$G17*$H17*$N17*$CX$13)</f>
        <v>0</v>
      </c>
      <c r="CY17" s="125"/>
      <c r="CZ17" s="124">
        <f>(CY17*$E17*$G17*$H17*$N17*$CZ$13)</f>
        <v>0</v>
      </c>
      <c r="DA17" s="125"/>
      <c r="DB17" s="129">
        <f>(DA17*$E17*$G17*$H17*$N17*$DB$13)</f>
        <v>0</v>
      </c>
      <c r="DC17" s="126"/>
      <c r="DD17" s="124">
        <f>(DC17*$E17*$G17*$H17*$N17*$DD$13)</f>
        <v>0</v>
      </c>
      <c r="DE17" s="132"/>
      <c r="DF17" s="124">
        <f>(DE17*$E17*$G17*$H17*$N17*$DF$13)</f>
        <v>0</v>
      </c>
      <c r="DG17" s="124">
        <v>25</v>
      </c>
      <c r="DH17" s="124">
        <f>(DG17*$E17*$G17*$H17*$N17*$DH$13)/12*11+(DG17*$F17*$G17*$H17*$N17*$DH$13)/12</f>
        <v>492730</v>
      </c>
      <c r="DI17" s="125"/>
      <c r="DJ17" s="124">
        <f>(DI17*$E17*$G17*$H17*$O17*$DJ$13)</f>
        <v>0</v>
      </c>
      <c r="DK17" s="125"/>
      <c r="DL17" s="129">
        <f>(DK17*$E17*$G17*$H17*$P17*$DL$13)</f>
        <v>0</v>
      </c>
      <c r="DM17" s="124">
        <f>SUM(Q17,S17,U17,W17,Y17,AA17,AC17,AE17,AG17,AI17,AK17,AM17,AS17,AW17,AY17,CC17,AO17,BC17,BE17,BG17,CQ17,BI17,BK17,AQ17,BO17,AU17,CS17,BQ17,CU17,BS17,BU17,BW17,CE17,BY17,CA17,CG17,CI17,CK17,CM17,CO17,CW17,CY17,BM17,BA17,DA17,DC17,DE17,DG17,DI17,DK17)</f>
        <v>885</v>
      </c>
      <c r="DN17" s="124">
        <f>SUM(R17,T17,V17,X17,Z17,AB17,AD17,AF17,AH17,AJ17,AL17,AN17,AT17,AX17,AZ17,CD17,AP17,BD17,BF17,BH17,CR17,BJ17,BL17,AR17,BP17,AV17,CT17,BR17,CV17,BT17,BV17,BX17,CF17,BZ17,CB17,CH17,CJ17,CL17,CN17,CP17,CX17,CZ17,BN17,BB17,DB17,DD17,DF17,DH17,DJ17,DL17)</f>
        <v>18170404.210000001</v>
      </c>
    </row>
    <row r="18" spans="1:118" s="236" customFormat="1" ht="17.25" customHeight="1" x14ac:dyDescent="0.25">
      <c r="A18" s="104">
        <v>2</v>
      </c>
      <c r="B18" s="105"/>
      <c r="C18" s="105"/>
      <c r="D18" s="106" t="s">
        <v>140</v>
      </c>
      <c r="E18" s="107">
        <f t="shared" si="4"/>
        <v>23460</v>
      </c>
      <c r="F18" s="108">
        <v>23500</v>
      </c>
      <c r="G18" s="109"/>
      <c r="H18" s="120"/>
      <c r="I18" s="121"/>
      <c r="J18" s="121"/>
      <c r="K18" s="121"/>
      <c r="L18" s="121"/>
      <c r="M18" s="133">
        <v>1.4</v>
      </c>
      <c r="N18" s="133">
        <v>1.68</v>
      </c>
      <c r="O18" s="133">
        <v>2.23</v>
      </c>
      <c r="P18" s="134">
        <v>2.57</v>
      </c>
      <c r="Q18" s="115">
        <f>SUM(Q19:Q31)</f>
        <v>2609</v>
      </c>
      <c r="R18" s="115">
        <f t="shared" ref="R18:Z18" si="5">SUM(R19:R31)</f>
        <v>63744486.172033332</v>
      </c>
      <c r="S18" s="115">
        <f t="shared" si="5"/>
        <v>7</v>
      </c>
      <c r="T18" s="115">
        <f t="shared" si="5"/>
        <v>304750.97986666666</v>
      </c>
      <c r="U18" s="115">
        <f t="shared" si="5"/>
        <v>0</v>
      </c>
      <c r="V18" s="115">
        <f t="shared" si="5"/>
        <v>0</v>
      </c>
      <c r="W18" s="115">
        <f t="shared" si="5"/>
        <v>7365</v>
      </c>
      <c r="X18" s="115">
        <f t="shared" si="5"/>
        <v>306552604.09035504</v>
      </c>
      <c r="Y18" s="115">
        <f t="shared" si="5"/>
        <v>45</v>
      </c>
      <c r="Z18" s="115">
        <f t="shared" si="5"/>
        <v>2379024.9839999997</v>
      </c>
      <c r="AA18" s="115"/>
      <c r="AB18" s="115"/>
      <c r="AC18" s="115">
        <f t="shared" ref="AC18:AH18" si="6">SUM(AC19:AC31)</f>
        <v>0</v>
      </c>
      <c r="AD18" s="115">
        <f t="shared" si="6"/>
        <v>0</v>
      </c>
      <c r="AE18" s="115">
        <f t="shared" si="6"/>
        <v>0</v>
      </c>
      <c r="AF18" s="115">
        <f t="shared" si="6"/>
        <v>0</v>
      </c>
      <c r="AG18" s="115">
        <f t="shared" si="6"/>
        <v>289</v>
      </c>
      <c r="AH18" s="115">
        <f t="shared" si="6"/>
        <v>5361838.3767666677</v>
      </c>
      <c r="AI18" s="115"/>
      <c r="AJ18" s="115"/>
      <c r="AK18" s="115">
        <f t="shared" ref="AK18:CV18" si="7">SUM(AK19:AK31)</f>
        <v>0</v>
      </c>
      <c r="AL18" s="115">
        <f t="shared" si="7"/>
        <v>0</v>
      </c>
      <c r="AM18" s="115">
        <f t="shared" si="7"/>
        <v>2026</v>
      </c>
      <c r="AN18" s="115">
        <f t="shared" si="7"/>
        <v>54920698.404366665</v>
      </c>
      <c r="AO18" s="115">
        <f t="shared" si="7"/>
        <v>2201</v>
      </c>
      <c r="AP18" s="115">
        <f t="shared" si="7"/>
        <v>63398270.3662</v>
      </c>
      <c r="AQ18" s="115">
        <f t="shared" si="7"/>
        <v>3058</v>
      </c>
      <c r="AR18" s="115">
        <f t="shared" si="7"/>
        <v>137159373.62820002</v>
      </c>
      <c r="AS18" s="115">
        <f t="shared" si="7"/>
        <v>12</v>
      </c>
      <c r="AT18" s="115">
        <f t="shared" si="7"/>
        <v>719472.49919999985</v>
      </c>
      <c r="AU18" s="115">
        <f t="shared" si="7"/>
        <v>117</v>
      </c>
      <c r="AV18" s="115">
        <f t="shared" si="7"/>
        <v>3674346.7376000006</v>
      </c>
      <c r="AW18" s="115">
        <f t="shared" si="7"/>
        <v>0</v>
      </c>
      <c r="AX18" s="115">
        <f t="shared" si="7"/>
        <v>0</v>
      </c>
      <c r="AY18" s="115">
        <f t="shared" si="7"/>
        <v>0</v>
      </c>
      <c r="AZ18" s="115">
        <f t="shared" si="7"/>
        <v>0</v>
      </c>
      <c r="BA18" s="115">
        <f t="shared" si="7"/>
        <v>0</v>
      </c>
      <c r="BB18" s="115">
        <f t="shared" si="7"/>
        <v>0</v>
      </c>
      <c r="BC18" s="115">
        <f t="shared" si="7"/>
        <v>3273</v>
      </c>
      <c r="BD18" s="115">
        <f t="shared" si="7"/>
        <v>111973553.50999999</v>
      </c>
      <c r="BE18" s="115">
        <f t="shared" si="7"/>
        <v>1258</v>
      </c>
      <c r="BF18" s="115">
        <f t="shared" si="7"/>
        <v>44230829.810999997</v>
      </c>
      <c r="BG18" s="115">
        <f t="shared" si="7"/>
        <v>2396</v>
      </c>
      <c r="BH18" s="115">
        <f t="shared" si="7"/>
        <v>83072353.833000004</v>
      </c>
      <c r="BI18" s="115">
        <f t="shared" si="7"/>
        <v>597</v>
      </c>
      <c r="BJ18" s="115">
        <f t="shared" si="7"/>
        <v>20272909.882399999</v>
      </c>
      <c r="BK18" s="115">
        <f t="shared" si="7"/>
        <v>0</v>
      </c>
      <c r="BL18" s="115">
        <f t="shared" si="7"/>
        <v>0</v>
      </c>
      <c r="BM18" s="115">
        <f t="shared" si="7"/>
        <v>0</v>
      </c>
      <c r="BN18" s="115">
        <f t="shared" si="7"/>
        <v>0</v>
      </c>
      <c r="BO18" s="115">
        <f t="shared" si="7"/>
        <v>7623</v>
      </c>
      <c r="BP18" s="115">
        <f t="shared" si="7"/>
        <v>236883002.03120002</v>
      </c>
      <c r="BQ18" s="115">
        <f t="shared" si="7"/>
        <v>1071</v>
      </c>
      <c r="BR18" s="115">
        <f t="shared" si="7"/>
        <v>37890574.629599996</v>
      </c>
      <c r="BS18" s="115">
        <f t="shared" si="7"/>
        <v>52</v>
      </c>
      <c r="BT18" s="115">
        <f t="shared" si="7"/>
        <v>1577922.3406800001</v>
      </c>
      <c r="BU18" s="115">
        <f t="shared" si="7"/>
        <v>946</v>
      </c>
      <c r="BV18" s="115">
        <f t="shared" si="7"/>
        <v>33621890.853599995</v>
      </c>
      <c r="BW18" s="115">
        <f t="shared" si="7"/>
        <v>1120</v>
      </c>
      <c r="BX18" s="115">
        <f>SUM(BX19:BX31)</f>
        <v>37096493.663040005</v>
      </c>
      <c r="BY18" s="115">
        <f t="shared" si="7"/>
        <v>0</v>
      </c>
      <c r="BZ18" s="115">
        <f t="shared" si="7"/>
        <v>0</v>
      </c>
      <c r="CA18" s="115">
        <f t="shared" si="7"/>
        <v>0</v>
      </c>
      <c r="CB18" s="115">
        <f t="shared" si="7"/>
        <v>0</v>
      </c>
      <c r="CC18" s="115">
        <f t="shared" si="7"/>
        <v>319</v>
      </c>
      <c r="CD18" s="115">
        <f t="shared" si="7"/>
        <v>7197471.3533333326</v>
      </c>
      <c r="CE18" s="115">
        <f t="shared" si="7"/>
        <v>846</v>
      </c>
      <c r="CF18" s="115">
        <f t="shared" si="7"/>
        <v>24898981.099999998</v>
      </c>
      <c r="CG18" s="115">
        <f t="shared" si="7"/>
        <v>0</v>
      </c>
      <c r="CH18" s="115">
        <f t="shared" si="7"/>
        <v>0</v>
      </c>
      <c r="CI18" s="115">
        <f t="shared" si="7"/>
        <v>480</v>
      </c>
      <c r="CJ18" s="115">
        <f t="shared" si="7"/>
        <v>10356597.066666666</v>
      </c>
      <c r="CK18" s="115">
        <f t="shared" si="7"/>
        <v>205</v>
      </c>
      <c r="CL18" s="115">
        <f t="shared" si="7"/>
        <v>3225644.0738666672</v>
      </c>
      <c r="CM18" s="115">
        <f t="shared" si="7"/>
        <v>388</v>
      </c>
      <c r="CN18" s="115">
        <f t="shared" si="7"/>
        <v>9439594.362333335</v>
      </c>
      <c r="CO18" s="115">
        <f t="shared" si="7"/>
        <v>947</v>
      </c>
      <c r="CP18" s="115">
        <f t="shared" si="7"/>
        <v>19887837.790799998</v>
      </c>
      <c r="CQ18" s="115">
        <f t="shared" si="7"/>
        <v>417</v>
      </c>
      <c r="CR18" s="115">
        <f t="shared" si="7"/>
        <v>10560600.668333333</v>
      </c>
      <c r="CS18" s="115">
        <f t="shared" si="7"/>
        <v>1676</v>
      </c>
      <c r="CT18" s="115">
        <f t="shared" si="7"/>
        <v>46947682.014800005</v>
      </c>
      <c r="CU18" s="115">
        <f t="shared" si="7"/>
        <v>798</v>
      </c>
      <c r="CV18" s="115">
        <f t="shared" si="7"/>
        <v>25313340.749200001</v>
      </c>
      <c r="CW18" s="115">
        <f t="shared" ref="CW18:DN18" si="8">SUM(CW19:CW31)</f>
        <v>0</v>
      </c>
      <c r="CX18" s="115">
        <f t="shared" si="8"/>
        <v>0</v>
      </c>
      <c r="CY18" s="115">
        <f t="shared" si="8"/>
        <v>0</v>
      </c>
      <c r="CZ18" s="115">
        <f t="shared" si="8"/>
        <v>0</v>
      </c>
      <c r="DA18" s="115">
        <f t="shared" si="8"/>
        <v>0</v>
      </c>
      <c r="DB18" s="115">
        <f t="shared" si="8"/>
        <v>0</v>
      </c>
      <c r="DC18" s="115">
        <f t="shared" si="8"/>
        <v>0</v>
      </c>
      <c r="DD18" s="115">
        <f t="shared" si="8"/>
        <v>0</v>
      </c>
      <c r="DE18" s="115">
        <f t="shared" si="8"/>
        <v>45</v>
      </c>
      <c r="DF18" s="115">
        <f t="shared" si="8"/>
        <v>863028.80720000004</v>
      </c>
      <c r="DG18" s="115">
        <f t="shared" si="8"/>
        <v>430</v>
      </c>
      <c r="DH18" s="115">
        <f t="shared" si="8"/>
        <v>12320926.707600001</v>
      </c>
      <c r="DI18" s="115">
        <f t="shared" si="8"/>
        <v>78</v>
      </c>
      <c r="DJ18" s="115">
        <f t="shared" si="8"/>
        <v>2720743.5703733326</v>
      </c>
      <c r="DK18" s="115">
        <f t="shared" si="8"/>
        <v>313</v>
      </c>
      <c r="DL18" s="115">
        <f t="shared" si="8"/>
        <v>11633819.226986667</v>
      </c>
      <c r="DM18" s="115">
        <f t="shared" si="8"/>
        <v>43007</v>
      </c>
      <c r="DN18" s="115">
        <f t="shared" si="8"/>
        <v>1430200664.2846017</v>
      </c>
    </row>
    <row r="19" spans="1:118" ht="15.75" customHeight="1" x14ac:dyDescent="0.25">
      <c r="A19" s="104"/>
      <c r="B19" s="135">
        <v>2</v>
      </c>
      <c r="C19" s="235" t="s">
        <v>141</v>
      </c>
      <c r="D19" s="118" t="s">
        <v>142</v>
      </c>
      <c r="E19" s="107">
        <f t="shared" si="4"/>
        <v>23460</v>
      </c>
      <c r="F19" s="108">
        <v>23500</v>
      </c>
      <c r="G19" s="136">
        <v>0.93</v>
      </c>
      <c r="H19" s="120">
        <v>1</v>
      </c>
      <c r="I19" s="121"/>
      <c r="J19" s="121"/>
      <c r="K19" s="137">
        <v>1.1499999999999999</v>
      </c>
      <c r="L19" s="121"/>
      <c r="M19" s="122">
        <v>1.4</v>
      </c>
      <c r="N19" s="122">
        <v>1.68</v>
      </c>
      <c r="O19" s="122">
        <v>2.23</v>
      </c>
      <c r="P19" s="123">
        <v>2.57</v>
      </c>
      <c r="Q19" s="124">
        <v>299</v>
      </c>
      <c r="R19" s="124">
        <f>((Q19*$E19*$G19*$H19*$M19*$R$13)/12*8+(Q19*$E19*$G19*$K19*$M19*$R$13)/12*3)+(Q19*$F19*$G19*$K19*$M19*$R$13)/12</f>
        <v>10550176.9373</v>
      </c>
      <c r="S19" s="124"/>
      <c r="T19" s="124">
        <f t="shared" ref="T19:T29" si="9">(S19*$E19*$G19*$H19*$M19*$T$13)</f>
        <v>0</v>
      </c>
      <c r="U19" s="124"/>
      <c r="V19" s="124">
        <f t="shared" ref="V19:V31" si="10">(U19*$E19*$G19*$H19*$M19*$V$13)</f>
        <v>0</v>
      </c>
      <c r="W19" s="124">
        <v>2443</v>
      </c>
      <c r="X19" s="124">
        <f>(W19*$E19*$G19*$H19*$M19*$X$13)/12*8+(W19*$E19*$G19*$K19*$M19*$X$13)/12*3+(W19*$F19*$G19*$K19*$M19*$X$13)/12</f>
        <v>96466692.792281017</v>
      </c>
      <c r="Y19" s="124">
        <v>0</v>
      </c>
      <c r="Z19" s="124">
        <f>(Y19*$E19*$G19*$H19*$M19*$Z$13)/12*4+(Y19*$E19*$G19*$H19*$M19*$Z$15)/12*8</f>
        <v>0</v>
      </c>
      <c r="AA19" s="124"/>
      <c r="AB19" s="124"/>
      <c r="AC19" s="124"/>
      <c r="AD19" s="124">
        <f t="shared" ref="AD19:AD31" si="11">(AC19*$E19*$G19*$H19*$M19*$AD$13)</f>
        <v>0</v>
      </c>
      <c r="AE19" s="124"/>
      <c r="AF19" s="124"/>
      <c r="AG19" s="124">
        <v>3</v>
      </c>
      <c r="AH19" s="124">
        <f>(AG19*$E19*$G19*$H19*$M19*$AH$13)/12*8+(AG19*$E19*$G19*$K19*$M19*$AH$13)/12*3+(AG19*$F19*$G19*$K19*$M19*$AH$13)/12</f>
        <v>105854.61810000001</v>
      </c>
      <c r="AI19" s="124"/>
      <c r="AJ19" s="124"/>
      <c r="AK19" s="125"/>
      <c r="AL19" s="124">
        <f t="shared" ref="AL19:AL31" si="12">(AK19*$E19*$G19*$H19*$M19*$AL$13)</f>
        <v>0</v>
      </c>
      <c r="AM19" s="124">
        <v>421</v>
      </c>
      <c r="AN19" s="124">
        <f>(AM19*$E19*$G19*$H19*$M19*$AN$13)/12*8+(AM19*$E19*$G19*$K19*$M19*$AN$13)/12*3+(AM19*$F19*$G19*$K19*$M19*$AN$13)/12</f>
        <v>14854931.4067</v>
      </c>
      <c r="AO19" s="138">
        <v>450</v>
      </c>
      <c r="AP19" s="124">
        <f>(AO19*$E19*$G19*$H19*$M19*$AP$13)/12*8+(AO19*$E19*$G19*$K19*$M19*$AP$13)/12*3+(AO19*$F19*$G19*$K19*$M19*$AP$13)/12</f>
        <v>15878192.715</v>
      </c>
      <c r="AQ19" s="124">
        <v>1481</v>
      </c>
      <c r="AR19" s="124">
        <f>(AQ19*$E19*$G19*$H19*$N19*$AR$13)/12*8+(AQ19*$E19*$G19*$K19*$N19*$AR$13)/12*3+(AQ19*$F19*$G19*$K19*$N19*$AR$13)/12</f>
        <v>62708275.762440003</v>
      </c>
      <c r="AS19" s="139">
        <v>0</v>
      </c>
      <c r="AT19" s="124">
        <f t="shared" ref="AT19:AT29" si="13">(AS19*$E19*$G19*$H19*$N19*$AT$13)/12*4+(AS19*$E19*$G19*$H19*$N19*$AT$15)/12*8</f>
        <v>0</v>
      </c>
      <c r="AU19" s="124">
        <v>13</v>
      </c>
      <c r="AV19" s="129">
        <f>(AU19*$E19*$G19*$H19*$N19*$AV$13)/12*11+(AU19*$F19*$G19*$H19*$N19*$AV$13)/12</f>
        <v>524225.30160000012</v>
      </c>
      <c r="AW19" s="124"/>
      <c r="AX19" s="124">
        <f t="shared" ref="AX19:AX31" si="14">(AW19*$E19*$G19*$H19*$M19*$AX$13)</f>
        <v>0</v>
      </c>
      <c r="AY19" s="124">
        <v>0</v>
      </c>
      <c r="AZ19" s="124">
        <f t="shared" ref="AZ19:AZ31" si="15">(AY19*$E19*$G19*$H19*$M19*$AZ$13)</f>
        <v>0</v>
      </c>
      <c r="BA19" s="124"/>
      <c r="BB19" s="124">
        <f t="shared" ref="BB19:BB31" si="16">(BA19*$E19*$G19*$H19*$M19*$BB$13)</f>
        <v>0</v>
      </c>
      <c r="BC19" s="124">
        <v>1464</v>
      </c>
      <c r="BD19" s="124">
        <f>(BC19*$E19*$G19*$H19*$M19*$BD$13)/12*8+(BC19*$E19*$G19*$K19*$M19*$BD$13)/12*3+(BC19*$F19*$G19*$K19*$M19*$BD$13)/12</f>
        <v>46960957.847999997</v>
      </c>
      <c r="BE19" s="140">
        <v>196</v>
      </c>
      <c r="BF19" s="124">
        <f>(BE19*$E19*$G19*$H19*$M19*$BF$13)/12*8+(BE19*$E19*$G19*$K19*$M19*$BF$13)/12*3+(BE19*$F19*$G19*$K19*$M19*$BF$13)/12</f>
        <v>6287122.7719999999</v>
      </c>
      <c r="BG19" s="124">
        <v>665</v>
      </c>
      <c r="BH19" s="124">
        <f>(BG19*$E19*$G19*$H19*$M19*$BH$13)/12*8+(BG19*$E19*$G19*$K19*$M19*$BH$13)/12*3+(BG19*$F19*$G19*$K19*$M19*$BH$13)/12</f>
        <v>21331309.404999997</v>
      </c>
      <c r="BI19" s="124">
        <v>149</v>
      </c>
      <c r="BJ19" s="124">
        <f>(BI19*$E19*$G19*$H19*$M19*$BJ$13)/12*8+(BI19*$E19*$G19*$K19*$M19*$BJ$13)/12*3+(BI19*$F19*$G19*$K19*$M19*$BJ$13)/12</f>
        <v>5735395.6715999991</v>
      </c>
      <c r="BK19" s="124"/>
      <c r="BL19" s="124">
        <f t="shared" ref="BL19:BL31" si="17">(BK19*$E19*$G19*$H19*$N19*$BL$13)</f>
        <v>0</v>
      </c>
      <c r="BM19" s="124"/>
      <c r="BN19" s="124">
        <f t="shared" ref="BN19:BN31" si="18">(BM19*$E19*$G19*$H19*$N19*$BN$13)</f>
        <v>0</v>
      </c>
      <c r="BO19" s="140">
        <v>2778</v>
      </c>
      <c r="BP19" s="124">
        <f>(BO19*$E19*$G19*$H19*$N19*$BP$13)/12*8+(BO19*$E19*$G19*$K19*$N19*$BP$13)/12*3+(BO19*$F19*$G19*$K19*$N19*$BP$13)/12</f>
        <v>106932410.57520001</v>
      </c>
      <c r="BQ19" s="124">
        <v>470</v>
      </c>
      <c r="BR19" s="124">
        <f>(BQ19*$E19*$G19*$H19*$N19*$BR$13)/12*8+(BQ19*$E19*$G19*$K19*$N19*$BR$13)/12*3+(BQ19*$F19*$G19*$K19*$N19*$BR$13)/12</f>
        <v>18091516.548</v>
      </c>
      <c r="BS19" s="124">
        <v>27</v>
      </c>
      <c r="BT19" s="124">
        <f>(BS19*$E19*$G19*$H19*$N19*$BT$13)/12*8+(BS19*$E19*$G19*$K19*$N19*$BT$13)/12*3+(BS19*$F19*$G19*$K19*$N19*$BT$13)/12</f>
        <v>935369.89812000003</v>
      </c>
      <c r="BU19" s="124">
        <v>181</v>
      </c>
      <c r="BV19" s="124">
        <f>(BU19*$E19*$G19*$H19*$N19*$BV$13)/12*8+(BU19*$E19*$G19*$K19*$N19*$BV$13)/12*3+(BU19*$F19*$G19*$K19*$N19*$BV$13)/12</f>
        <v>8360590.2004799992</v>
      </c>
      <c r="BW19" s="124">
        <v>230</v>
      </c>
      <c r="BX19" s="129">
        <f>(BW19*$E19*$G19*$H19*$N19*$BX$13)/12*8+(BW19*$E19*$G19*$K19*$N19*$BX$13)/12*3+(BW19*$F19*$G19*$K19*$N19*$BX$13)/12</f>
        <v>10623954.398399998</v>
      </c>
      <c r="BY19" s="124"/>
      <c r="BZ19" s="124">
        <f t="shared" ref="BZ19:BZ31" si="19">(BY19*$E19*$G19*$H19*$M19*$BZ$13)</f>
        <v>0</v>
      </c>
      <c r="CA19" s="124"/>
      <c r="CB19" s="124">
        <f t="shared" ref="CB19:CB31" si="20">(CA19*$E19*$G19*$H19*$M19*$CB$13)</f>
        <v>0</v>
      </c>
      <c r="CC19" s="124"/>
      <c r="CD19" s="124">
        <f t="shared" ref="CD19:CD24" si="21">(CC19*$E19*$G19*$H19*$M19*$CD$13)</f>
        <v>0</v>
      </c>
      <c r="CE19" s="124">
        <v>298</v>
      </c>
      <c r="CF19" s="124">
        <f>(CE19*$E19*$G19*$H19*$N19*$CF$13)/12*8+(CE19*$E19*$G19*$K19*$N19*$CF$13)/12*3+(CE19*$F19*$G19*$K19*$N19*$CF$13)/12</f>
        <v>11470791.3432</v>
      </c>
      <c r="CG19" s="124"/>
      <c r="CH19" s="124">
        <f t="shared" ref="CH19:CH31" si="22">(CG19*$E19*$G19*$H19*$M19*$CH$13)</f>
        <v>0</v>
      </c>
      <c r="CI19" s="124">
        <v>200</v>
      </c>
      <c r="CJ19" s="124">
        <f>(CI19*$E19*$G19*$H19*$M19*$CJ$13)/12*8+(CI19*$E19*$G19*$K19*$M19*$CJ$13)/12*3+(CI19*$F19*$G19*$K19*$M19*$CJ$13)/12</f>
        <v>5132345.12</v>
      </c>
      <c r="CK19" s="124">
        <v>67</v>
      </c>
      <c r="CL19" s="124">
        <f>(CK19*$E19*$G19*$H19*$M19*$CL$13)/12*8+(CK19*$E19*$G19*$K19*$M19*$CL$13)/12*3+(CK19*$F19*$G19*$K19*$M19*$CL$13)/12</f>
        <v>1719335.6152000001</v>
      </c>
      <c r="CM19" s="124">
        <v>100</v>
      </c>
      <c r="CN19" s="124">
        <f>(CM19*$E19*$G19*$H19*$M19*$CN$13)/12*8+(CM19*$E19*$G19*$K19*$M19*$CN$13)/12*3+(CM19*$F19*$G19*$K19*$M19*$CN$13)/12</f>
        <v>3207715.7</v>
      </c>
      <c r="CO19" s="124">
        <v>280</v>
      </c>
      <c r="CP19" s="124">
        <f>(CO19*$E19*$G19*$H19*$M19*$CP$13)/12*8+(CO19*$E19*$G19*$K19*$M19*$CP$13)/12*3+(CO19*$F19*$G19*$K19*$M19*$CP$13)/12</f>
        <v>8083443.5639999993</v>
      </c>
      <c r="CQ19" s="124">
        <v>130</v>
      </c>
      <c r="CR19" s="124">
        <f>(CQ19*$E19*$G19*$H19*$M19*$CR$13)/12*8+(CQ19*$E19*$G19*$K19*$M19*$CR$13)/12*3+(CQ19*$F19*$G19*$K19*$M19*$CR$13)/12</f>
        <v>4170030.4099999997</v>
      </c>
      <c r="CS19" s="124">
        <v>507</v>
      </c>
      <c r="CT19" s="124">
        <f>(CS19*$E19*$G19*$H19*$N19*$CT$13)/12*8+(CS19*$E19*$G19*$K19*$N19*$CT$13)/12*3+(CS19*$F19*$G19*$K19*$N19*$CT$13)/12</f>
        <v>19515742.318800002</v>
      </c>
      <c r="CU19" s="124">
        <f>235+25</f>
        <v>260</v>
      </c>
      <c r="CV19" s="124">
        <f>(CU19*$E19*$G19*$H19*$N19*$CV$13)/12*8+(CU19*$E19*$G19*$K19*$N19*$CV$13)/12*3+(CU19*$F19*$G19*$K19*$N19*$CV$13)/12</f>
        <v>10008072.983999997</v>
      </c>
      <c r="CW19" s="124"/>
      <c r="CX19" s="124">
        <f t="shared" ref="CX19:CX31" si="23">(CW19*$E19*$G19*$H19*$N19*$CX$13)</f>
        <v>0</v>
      </c>
      <c r="CY19" s="140">
        <v>0</v>
      </c>
      <c r="CZ19" s="124">
        <f t="shared" ref="CZ19:CZ31" si="24">(CY19*$E19*$G19*$H19*$N19*$CZ$13)</f>
        <v>0</v>
      </c>
      <c r="DA19" s="124"/>
      <c r="DB19" s="129">
        <f t="shared" ref="DB19:DB31" si="25">(DA19*$E19*$G19*$H19*$N19*$DB$13)</f>
        <v>0</v>
      </c>
      <c r="DC19" s="124"/>
      <c r="DD19" s="124">
        <f t="shared" ref="DD19:DD31" si="26">(DC19*$E19*$G19*$H19*$N19*$DD$13)</f>
        <v>0</v>
      </c>
      <c r="DE19" s="141">
        <v>4</v>
      </c>
      <c r="DF19" s="124">
        <f>(DE19*$E19*$G19*$H19*$N19*$DF$13)/12*8+(DE19*$E19*$G19*$K19*$N19*$DF$13)/12*3+(DE19*$F19*$G19*$K19*$N19*$DF$13)/12</f>
        <v>153970.3536</v>
      </c>
      <c r="DG19" s="124">
        <v>155</v>
      </c>
      <c r="DH19" s="124">
        <f>(DG19*$E19*$G19*$H19*$N19*$DH$13)/12*8+(DG19*$E19*$G19*$K19*$N19*$DH$13)/12*3+(DG19*$F19*$G19*$K19*$N19*$DH$13)/12</f>
        <v>5966351.2019999996</v>
      </c>
      <c r="DI19" s="124">
        <v>32</v>
      </c>
      <c r="DJ19" s="124">
        <f>(DI19*$E19*$G19*$H19*$O19*$DJ$13)/12*8+(DI19*$E19*$G19*$K19*$O19*$DJ$13)/12*3+(DI19*$F19*$G19*$K19*$O19*$DJ$13)/12</f>
        <v>1308014.8134399999</v>
      </c>
      <c r="DK19" s="124">
        <v>115</v>
      </c>
      <c r="DL19" s="129">
        <f>(DK19*$E19*$G19*$H19*$P19*$DL$13)/12*8+(DK19*$E19*$G19*$K19*$P19*$DL$13)/12*3+(DK19*$F19*$G19*$K19*$P19*$DL$13)/12</f>
        <v>5417373.5722000003</v>
      </c>
      <c r="DM19" s="124">
        <f t="shared" ref="DM19:DN31" si="27">SUM(Q19,S19,U19,W19,Y19,AA19,AC19,AE19,AG19,AI19,AK19,AM19,AS19,AW19,AY19,CC19,AO19,BC19,BE19,BG19,CQ19,BI19,BK19,AQ19,BO19,AU19,CS19,BQ19,CU19,BS19,BU19,BW19,CE19,BY19,CA19,CG19,CI19,CK19,CM19,CO19,CW19,CY19,BM19,BA19,DA19,DC19,DE19,DG19,DI19,DK19)</f>
        <v>13418</v>
      </c>
      <c r="DN19" s="124">
        <f t="shared" si="27"/>
        <v>502500163.84666103</v>
      </c>
    </row>
    <row r="20" spans="1:118" ht="30" customHeight="1" x14ac:dyDescent="0.25">
      <c r="A20" s="104"/>
      <c r="B20" s="135">
        <v>3</v>
      </c>
      <c r="C20" s="235" t="s">
        <v>143</v>
      </c>
      <c r="D20" s="118" t="s">
        <v>144</v>
      </c>
      <c r="E20" s="107">
        <f t="shared" si="4"/>
        <v>23460</v>
      </c>
      <c r="F20" s="108">
        <v>23500</v>
      </c>
      <c r="G20" s="136">
        <v>0.28000000000000003</v>
      </c>
      <c r="H20" s="120">
        <v>1</v>
      </c>
      <c r="I20" s="121"/>
      <c r="J20" s="121"/>
      <c r="K20" s="121"/>
      <c r="L20" s="121"/>
      <c r="M20" s="122">
        <v>1.4</v>
      </c>
      <c r="N20" s="122">
        <v>1.68</v>
      </c>
      <c r="O20" s="122">
        <v>2.23</v>
      </c>
      <c r="P20" s="123">
        <v>2.57</v>
      </c>
      <c r="Q20" s="124">
        <f>664+45</f>
        <v>709</v>
      </c>
      <c r="R20" s="124">
        <f>(Q20*$E20*$G20*$H20*$M20*$R$13)/12*11+(Q20*$F20*$G20*$H20*$M20*$R$13)/12</f>
        <v>7173229.0373333329</v>
      </c>
      <c r="S20" s="124"/>
      <c r="T20" s="124">
        <f t="shared" si="9"/>
        <v>0</v>
      </c>
      <c r="U20" s="124"/>
      <c r="V20" s="124">
        <f t="shared" si="10"/>
        <v>0</v>
      </c>
      <c r="W20" s="124">
        <v>414</v>
      </c>
      <c r="X20" s="124">
        <f>(W20*$E20*$G20*$H20*$M20*$X$13)/12*11+(W20*$F20*$G20*$H20*$M20*$X$13)/12</f>
        <v>4687423.2686399994</v>
      </c>
      <c r="Y20" s="124">
        <v>0</v>
      </c>
      <c r="Z20" s="124">
        <f t="shared" ref="Z20:Z84" si="28">(Y20*$E20*$G20*$H20*$M20*$Z$13)/12*4+(Y20*$E20*$G20*$H20*$M20*$Z$15)/12*8</f>
        <v>0</v>
      </c>
      <c r="AA20" s="124"/>
      <c r="AB20" s="124"/>
      <c r="AC20" s="124"/>
      <c r="AD20" s="124">
        <f t="shared" si="11"/>
        <v>0</v>
      </c>
      <c r="AE20" s="124"/>
      <c r="AF20" s="124"/>
      <c r="AG20" s="124">
        <f>34+174</f>
        <v>208</v>
      </c>
      <c r="AH20" s="124">
        <f>(AG20*$E20*$G20*$H20*$M20*$AH$13)/12*11+(AG20*$F20*$G20*$H20*$M20*$AH$13)/12</f>
        <v>2104416.981333334</v>
      </c>
      <c r="AI20" s="124"/>
      <c r="AJ20" s="124"/>
      <c r="AK20" s="125"/>
      <c r="AL20" s="124">
        <f t="shared" si="12"/>
        <v>0</v>
      </c>
      <c r="AM20" s="124">
        <v>309</v>
      </c>
      <c r="AN20" s="124">
        <f>(AM20*$E20*$G20*$H20*$M20*$AN$13)/12*11+(AM20*$F20*$G20*$H20*$M20*$AN$13)/12</f>
        <v>3126273.304</v>
      </c>
      <c r="AO20" s="138">
        <v>645</v>
      </c>
      <c r="AP20" s="124">
        <f>(AO20*$E20*$G20*$H20*$M20*$AP$13)/12*11+(AO20*$F20*$G20*$H20*$M20*$AP$13)/12</f>
        <v>6525716.1200000001</v>
      </c>
      <c r="AQ20" s="124"/>
      <c r="AR20" s="124">
        <f>(AQ20*$E20*$G20*$H20*$N20*$AR$13)</f>
        <v>0</v>
      </c>
      <c r="AS20" s="140">
        <v>0</v>
      </c>
      <c r="AT20" s="124">
        <f t="shared" si="13"/>
        <v>0</v>
      </c>
      <c r="AU20" s="124">
        <v>1</v>
      </c>
      <c r="AV20" s="129">
        <f t="shared" ref="AV20:AV31" si="29">(AU20*$E20*$G20*$H20*$N20*$AV$13)/12*11+(AU20*$F20*$G20*$H20*$N20*$AV$13)/12</f>
        <v>12140.867200000002</v>
      </c>
      <c r="AW20" s="124"/>
      <c r="AX20" s="124">
        <f t="shared" si="14"/>
        <v>0</v>
      </c>
      <c r="AY20" s="124">
        <v>0</v>
      </c>
      <c r="AZ20" s="124">
        <f t="shared" si="15"/>
        <v>0</v>
      </c>
      <c r="BA20" s="124"/>
      <c r="BB20" s="124">
        <f t="shared" si="16"/>
        <v>0</v>
      </c>
      <c r="BC20" s="124"/>
      <c r="BD20" s="124">
        <f>(BC20*$E20*$G20*$H20*$M20*$BD$13)</f>
        <v>0</v>
      </c>
      <c r="BE20" s="140">
        <v>0</v>
      </c>
      <c r="BF20" s="124">
        <f>(BE20*$E20*$G20*$H20*$M20*$BF$13)</f>
        <v>0</v>
      </c>
      <c r="BG20" s="124"/>
      <c r="BH20" s="124">
        <f>(BG20*$E20*$G20*$H20*$M20*$BH$13)</f>
        <v>0</v>
      </c>
      <c r="BI20" s="124">
        <v>15</v>
      </c>
      <c r="BJ20" s="124">
        <f>(BI20*$E20*$G20*$H20*$M20*$BJ$13)/12*11+(BI20*$F20*$G20*$H20*$M20*$BJ$13)/12</f>
        <v>165557.28000000003</v>
      </c>
      <c r="BK20" s="124"/>
      <c r="BL20" s="124">
        <f t="shared" si="17"/>
        <v>0</v>
      </c>
      <c r="BM20" s="124">
        <v>0</v>
      </c>
      <c r="BN20" s="124">
        <f t="shared" si="18"/>
        <v>0</v>
      </c>
      <c r="BO20" s="140">
        <v>1200</v>
      </c>
      <c r="BP20" s="124">
        <f>(BO20*$E20*$G20*$H20*$N20*$BP$13)/12*11+(BO20*$F20*$G20*$H20*$N20*$BP$13)/12</f>
        <v>13244582.400000002</v>
      </c>
      <c r="BQ20" s="142">
        <v>43</v>
      </c>
      <c r="BR20" s="124">
        <f>(BQ20*$E20*$G20*$H20*$N20*$BR$13)/12*11+(BQ20*$F20*$G20*$H20*$N20*$BR$13)/12</f>
        <v>474597.53599999996</v>
      </c>
      <c r="BS20" s="124">
        <f>3-1</f>
        <v>2</v>
      </c>
      <c r="BT20" s="124">
        <f>(BS20*$E20*$G20*$H20*$N20*$BT$13)/12*11+(BS20*$F20*$G20*$H20*$N20*$BT$13)/12</f>
        <v>19866.873599999999</v>
      </c>
      <c r="BU20" s="124">
        <v>270</v>
      </c>
      <c r="BV20" s="124">
        <f>(BU20*$E20*$G20*$H20*$N20*$BV$13)/12*11+(BU20*$F20*$G20*$H20*$N20*$BV$13)/12</f>
        <v>3576037.2479999997</v>
      </c>
      <c r="BW20" s="124">
        <v>162</v>
      </c>
      <c r="BX20" s="129">
        <f>(BW20*$E20*$G20*$H20*$N20*$BX$13)/12*11+(BW20*$F20*$G20*$H20*$N20*$BX$13)/12</f>
        <v>2145622.3487999998</v>
      </c>
      <c r="BY20" s="124">
        <v>0</v>
      </c>
      <c r="BZ20" s="124">
        <f t="shared" si="19"/>
        <v>0</v>
      </c>
      <c r="CA20" s="124">
        <v>0</v>
      </c>
      <c r="CB20" s="124">
        <f t="shared" si="20"/>
        <v>0</v>
      </c>
      <c r="CC20" s="124">
        <v>0</v>
      </c>
      <c r="CD20" s="124">
        <f t="shared" si="21"/>
        <v>0</v>
      </c>
      <c r="CE20" s="124">
        <v>149</v>
      </c>
      <c r="CF20" s="124">
        <f>(CE20*$E20*$G20*$H20*$N20*$CF$13)/12*11+(CE20*$F20*$G20*$H20*$N20*$CF$13)/12</f>
        <v>1644535.648</v>
      </c>
      <c r="CG20" s="124"/>
      <c r="CH20" s="124">
        <f t="shared" si="22"/>
        <v>0</v>
      </c>
      <c r="CI20" s="124">
        <v>0</v>
      </c>
      <c r="CJ20" s="124">
        <f>(CI20*$E20*$G20*$H20*$M20*$CJ$13)</f>
        <v>0</v>
      </c>
      <c r="CK20" s="124">
        <v>65</v>
      </c>
      <c r="CL20" s="124">
        <f>(CK20*$E20*$G20*$H20*$M20*$CL$13)/12*11+(CK20*$F20*$G20*$H20*$M20*$CL$13)/12</f>
        <v>478276.58666666679</v>
      </c>
      <c r="CM20" s="124">
        <v>80</v>
      </c>
      <c r="CN20" s="124">
        <f>(CM20*$E20*$G20*$H20*$M20*$CN$13)/12*11+(CM20*$F20*$G20*$H20*$M20*$CN$13)/12</f>
        <v>735810.1333333333</v>
      </c>
      <c r="CO20" s="124">
        <v>200</v>
      </c>
      <c r="CP20" s="124">
        <f>(CO20*$E20*$G20*$H20*$M20*$CP$13)/12*11+(CO20*$F20*$G20*$H20*$M20*$CP$13)/12</f>
        <v>1655572.8000000003</v>
      </c>
      <c r="CQ20" s="124">
        <v>100</v>
      </c>
      <c r="CR20" s="124">
        <f>(CQ20*$E20*$G20*$H20*$M20*$CR$13)/12*11+(CQ20*$F20*$G20*$H20*$M20*$CR$13)/12</f>
        <v>919762.66666666674</v>
      </c>
      <c r="CS20" s="124">
        <v>477</v>
      </c>
      <c r="CT20" s="124">
        <f>(CS20*$E20*$G20*$H20*$N20*$CT$13)/12*11+(CS20*$F20*$G20*$H20*$N20*$CT$13)/12</f>
        <v>5264721.5039999997</v>
      </c>
      <c r="CU20" s="124">
        <v>44</v>
      </c>
      <c r="CV20" s="124">
        <f>(CU20*$E20*$G20*$H20*$N20*$CV$13)/12*11+(CU20*$F20*$G20*$H20*$N20*$CV$13)/12</f>
        <v>485634.68799999997</v>
      </c>
      <c r="CW20" s="124">
        <v>0</v>
      </c>
      <c r="CX20" s="124">
        <f t="shared" si="23"/>
        <v>0</v>
      </c>
      <c r="CY20" s="140">
        <v>0</v>
      </c>
      <c r="CZ20" s="124">
        <f t="shared" si="24"/>
        <v>0</v>
      </c>
      <c r="DA20" s="124">
        <v>0</v>
      </c>
      <c r="DB20" s="129">
        <f t="shared" si="25"/>
        <v>0</v>
      </c>
      <c r="DC20" s="124">
        <v>0</v>
      </c>
      <c r="DD20" s="124">
        <f t="shared" si="26"/>
        <v>0</v>
      </c>
      <c r="DE20" s="141">
        <v>10</v>
      </c>
      <c r="DF20" s="124">
        <f>(DE20*$E20*$G20*$H20*$N20*$DF$13)/12*11+(DE20*$F20*$G20*$H20*$N20*$DF$13)/12</f>
        <v>110371.51999999999</v>
      </c>
      <c r="DG20" s="124">
        <v>70</v>
      </c>
      <c r="DH20" s="124">
        <f>(DG20*$E20*$G20*$H20*$N20*$DH$13)/12*11+(DG20*$F20*$G20*$H20*$N20*$DH$13)/12</f>
        <v>772600.64000000013</v>
      </c>
      <c r="DI20" s="124"/>
      <c r="DJ20" s="124">
        <f>(DI20*$E20*$G20*$H20*$O20*$DJ$13)</f>
        <v>0</v>
      </c>
      <c r="DK20" s="124">
        <v>50</v>
      </c>
      <c r="DL20" s="129">
        <f>(DK20*$E20*$G20*$H20*$P20*$DL$13)/12*11+(DK20*$F20*$G20*$H20*$P20*$DL$13)/12</f>
        <v>675368.58666666667</v>
      </c>
      <c r="DM20" s="124">
        <f t="shared" si="27"/>
        <v>5223</v>
      </c>
      <c r="DN20" s="124">
        <f t="shared" si="27"/>
        <v>55998118.038240016</v>
      </c>
    </row>
    <row r="21" spans="1:118" ht="15.75" customHeight="1" x14ac:dyDescent="0.25">
      <c r="A21" s="104"/>
      <c r="B21" s="135">
        <v>4</v>
      </c>
      <c r="C21" s="235" t="s">
        <v>145</v>
      </c>
      <c r="D21" s="118" t="s">
        <v>146</v>
      </c>
      <c r="E21" s="107">
        <f t="shared" si="4"/>
        <v>23460</v>
      </c>
      <c r="F21" s="108">
        <v>23500</v>
      </c>
      <c r="G21" s="136">
        <v>0.98</v>
      </c>
      <c r="H21" s="120">
        <v>1</v>
      </c>
      <c r="I21" s="121"/>
      <c r="J21" s="121">
        <v>1.1499999999999999</v>
      </c>
      <c r="K21" s="121"/>
      <c r="L21" s="121"/>
      <c r="M21" s="122">
        <v>1.4</v>
      </c>
      <c r="N21" s="122">
        <v>1.68</v>
      </c>
      <c r="O21" s="122">
        <v>2.23</v>
      </c>
      <c r="P21" s="123">
        <v>2.57</v>
      </c>
      <c r="Q21" s="124">
        <v>0</v>
      </c>
      <c r="R21" s="124">
        <f>((Q21*$E21*$G21*$H21*$M21*$R$13)/12*4+(Q21*$E21*$G21*$J21*$M21*$R$13)/12*7)+(Q21*$F21*$G21*$J21*$M21*$R$13)/12</f>
        <v>0</v>
      </c>
      <c r="S21" s="124"/>
      <c r="T21" s="124">
        <f t="shared" si="9"/>
        <v>0</v>
      </c>
      <c r="U21" s="124"/>
      <c r="V21" s="124">
        <f t="shared" si="10"/>
        <v>0</v>
      </c>
      <c r="W21" s="124">
        <v>1930</v>
      </c>
      <c r="X21" s="124">
        <f>(W21*$E21*$G21*$H21*$M21*$X$13)/12*4+(W21*$E21*$G21*$J21*$M21*$X$13)/12*7+(W21*$F21*$G21*$J21*$M21*$X$13)/12</f>
        <v>84130733.122473329</v>
      </c>
      <c r="Y21" s="124">
        <v>0</v>
      </c>
      <c r="Z21" s="124"/>
      <c r="AA21" s="124"/>
      <c r="AB21" s="124"/>
      <c r="AC21" s="124"/>
      <c r="AD21" s="124">
        <f t="shared" si="11"/>
        <v>0</v>
      </c>
      <c r="AE21" s="124"/>
      <c r="AF21" s="124"/>
      <c r="AG21" s="124"/>
      <c r="AH21" s="124">
        <f t="shared" ref="AH21:AH26" si="30">(AG21*$E21*$G21*$H21*$M21*$AH$13)</f>
        <v>0</v>
      </c>
      <c r="AI21" s="124"/>
      <c r="AJ21" s="124"/>
      <c r="AK21" s="125"/>
      <c r="AL21" s="124">
        <f t="shared" si="12"/>
        <v>0</v>
      </c>
      <c r="AM21" s="124">
        <v>0</v>
      </c>
      <c r="AN21" s="124">
        <f>(AM21*$E21*$G21*$H21*$M21*$AN$13)</f>
        <v>0</v>
      </c>
      <c r="AO21" s="138">
        <v>0</v>
      </c>
      <c r="AP21" s="124">
        <f>(AO21*$E21*$G21*$H21*$M21*$AP$13)</f>
        <v>0</v>
      </c>
      <c r="AQ21" s="124">
        <v>994</v>
      </c>
      <c r="AR21" s="124">
        <f>(AQ21*$E21*$G21*$H21*$N21*$AR$13)/12*4+(AQ21*$E21*$G21*$J21*$N21*$AR$13)/12*7+(AQ21*$F21*$G21*$J21*$N21*$AR$13)/12</f>
        <v>46462184.716639996</v>
      </c>
      <c r="AS21" s="140">
        <v>0</v>
      </c>
      <c r="AT21" s="124">
        <f t="shared" si="13"/>
        <v>0</v>
      </c>
      <c r="AU21" s="124">
        <v>0</v>
      </c>
      <c r="AV21" s="129">
        <f t="shared" si="29"/>
        <v>0</v>
      </c>
      <c r="AW21" s="124"/>
      <c r="AX21" s="124">
        <f t="shared" si="14"/>
        <v>0</v>
      </c>
      <c r="AY21" s="124">
        <v>0</v>
      </c>
      <c r="AZ21" s="124">
        <f t="shared" si="15"/>
        <v>0</v>
      </c>
      <c r="BA21" s="124"/>
      <c r="BB21" s="124">
        <f t="shared" si="16"/>
        <v>0</v>
      </c>
      <c r="BC21" s="124">
        <v>929</v>
      </c>
      <c r="BD21" s="124">
        <f>(BC21*$E21*$G21*$H21*$M21*$BD$13)/12*4+(BC21*$E21*$G21*$J21*$M21*$BD$13)/12*7+(BC21*$F21*$G21*$J21*$M21*$BD$13)/12</f>
        <v>32896903.84866666</v>
      </c>
      <c r="BE21" s="140">
        <v>751</v>
      </c>
      <c r="BF21" s="124">
        <f>(BE21*$E21*$G21*$H21*$M21*$BF$13)/12*4+(BE21*$E21*$G21*$J21*$M21*$BF$13)/12*7+(BE21*$F21*$G21*$J21*$M21*$BF$13)/12</f>
        <v>26593729.591333333</v>
      </c>
      <c r="BG21" s="124">
        <v>1321</v>
      </c>
      <c r="BH21" s="124">
        <f>(BG21*$E21*$G21*$H21*$M21*$BH$13)/12*4+(BG21*$E21*$G21*$J21*$M21*$BH$13)/12*7+(BG21*$F21*$G21*$J21*$M21*$BH$13)/12</f>
        <v>46778051.651333332</v>
      </c>
      <c r="BI21" s="124">
        <v>111</v>
      </c>
      <c r="BJ21" s="124">
        <f>(BI21*$E21*$G21*$H21*$M21*$BJ$13)/12*4+(BI21*$E21*$G21*$J21*$M21*$BJ$13)/12*7+(BI21*$F21*$G21*$J21*$M21*$BJ$13)/12</f>
        <v>4716757.3655999992</v>
      </c>
      <c r="BK21" s="124"/>
      <c r="BL21" s="124">
        <f t="shared" si="17"/>
        <v>0</v>
      </c>
      <c r="BM21" s="124">
        <v>0</v>
      </c>
      <c r="BN21" s="124">
        <f t="shared" si="18"/>
        <v>0</v>
      </c>
      <c r="BO21" s="140">
        <v>780</v>
      </c>
      <c r="BP21" s="124">
        <f>(BO21*$E21*$G21*$H21*$N21*$BP$13)/12*4+(BO21*$E21*$G21*$J21*$N21*$BP$13)/12*7+(BO21*$F21*$G21*$J21*$N21*$BP$13)/12</f>
        <v>33144781.487999991</v>
      </c>
      <c r="BQ21" s="124">
        <v>180</v>
      </c>
      <c r="BR21" s="124">
        <f>(BQ21*$E21*$G21*$H21*$N21*$BR$13)/12*4+(BQ21*$E21*$G21*$J21*$N21*$BR$13)/12*7+(BQ21*$F21*$G21*$J21*$N21*$BR$13)/12</f>
        <v>7648795.7280000001</v>
      </c>
      <c r="BS21" s="124">
        <v>4</v>
      </c>
      <c r="BT21" s="124">
        <f>(BS21*$E21*$G21*$H21*$N21*$BT$13)/12*4+(BS21*$E21*$G21*$J21*$N21*$BT$13)/12*7+(BS21*$F21*$G21*$J21*$N21*$BT$13)/12</f>
        <v>152975.91455999998</v>
      </c>
      <c r="BU21" s="124">
        <v>222</v>
      </c>
      <c r="BV21" s="124">
        <f>(BU21*$E21*$G21*$H21*$N21*$BV$13)/12*4+(BU21*$E21*$G21*$J21*$N21*$BV$13)/12*7+(BU21*$F21*$G21*$J21*$N21*$BV$13)/12</f>
        <v>11320217.677439999</v>
      </c>
      <c r="BW21" s="124">
        <v>135</v>
      </c>
      <c r="BX21" s="129">
        <f>(BW21*$E21*$G21*$H21*$N21*$BX$13)/12*4+(BW21*$E21*$G21*$J21*$N21*$BX$13)/12*7+(BW21*$F21*$G21*$J21*$N21*$BX$13)/12</f>
        <v>6883916.1551999999</v>
      </c>
      <c r="BY21" s="124">
        <v>0</v>
      </c>
      <c r="BZ21" s="124">
        <f t="shared" si="19"/>
        <v>0</v>
      </c>
      <c r="CA21" s="124">
        <v>0</v>
      </c>
      <c r="CB21" s="124">
        <f t="shared" si="20"/>
        <v>0</v>
      </c>
      <c r="CC21" s="124">
        <v>0</v>
      </c>
      <c r="CD21" s="124">
        <f t="shared" si="21"/>
        <v>0</v>
      </c>
      <c r="CE21" s="124">
        <v>120</v>
      </c>
      <c r="CF21" s="124">
        <f>(CE21*$E21*$G21*$H21*$N21*$CF$13)/12*4+(CE21*$E21*$G21*$J21*$N21*$CF$13)/12*7+(CE21*$F21*$G21*$J21*$N21*$CF$13)/12</f>
        <v>5099197.1519999998</v>
      </c>
      <c r="CG21" s="124">
        <v>0</v>
      </c>
      <c r="CH21" s="124">
        <f t="shared" si="22"/>
        <v>0</v>
      </c>
      <c r="CI21" s="124">
        <v>0</v>
      </c>
      <c r="CJ21" s="124">
        <f>(CI21*$E21*$G21*$H21*$M21*$CJ$13)</f>
        <v>0</v>
      </c>
      <c r="CK21" s="124">
        <v>0</v>
      </c>
      <c r="CL21" s="124">
        <f>(CK21*$E21*$G21*$H21*$M21*$CL$13)</f>
        <v>0</v>
      </c>
      <c r="CM21" s="124">
        <v>100</v>
      </c>
      <c r="CN21" s="124">
        <f>(CM21*$E21*$G21*$H21*$M21*$CN$13)/12*4+(CM21*$E21*$G21*$J21*$M21*$CN$13)/12*7+(CM21*$F21*$G21*$J21*$M21*$CN$13)/12</f>
        <v>3541109.1333333333</v>
      </c>
      <c r="CO21" s="124">
        <v>180</v>
      </c>
      <c r="CP21" s="124">
        <f>(CO21*$E21*$G21*$H21*$M21*$CP$13)/12*4+(CO21*$E21*$G21*$J21*$M21*$CP$13)/12*7+(CO21*$F21*$G21*$J21*$M21*$CP$13)/12</f>
        <v>5736596.7959999992</v>
      </c>
      <c r="CQ21" s="124">
        <v>100</v>
      </c>
      <c r="CR21" s="124">
        <f>(CQ21*$E21*$G21*$H21*$M21*$CR$13)/12*4+(CQ21*$E21*$G21*$J21*$M21*$CR$13)/12*7+(CQ21*$F21*$G21*$J21*$M21*$CR$13)/12</f>
        <v>3541109.1333333333</v>
      </c>
      <c r="CS21" s="124">
        <v>195</v>
      </c>
      <c r="CT21" s="124">
        <f>(CS21*$E21*$G21*$H21*$N21*$CT$13)/12*4+(CS21*$E21*$G21*$J21*$N21*$CT$13)/12*7+(CS21*$F21*$G21*$J21*$N21*$CT$13)/12</f>
        <v>8286195.3719999976</v>
      </c>
      <c r="CU21" s="124">
        <v>160</v>
      </c>
      <c r="CV21" s="124">
        <f>(CU21*$E21*$G21*$H21*$N21*$CV$13)/12*4+(CU21*$E21*$G21*$J21*$N21*$CV$13)/12*7+(CU21*$F21*$G21*$J21*$N21*$CV$13)/12</f>
        <v>6798929.5359999985</v>
      </c>
      <c r="CW21" s="124">
        <v>0</v>
      </c>
      <c r="CX21" s="124">
        <f t="shared" si="23"/>
        <v>0</v>
      </c>
      <c r="CY21" s="140">
        <v>0</v>
      </c>
      <c r="CZ21" s="124">
        <f t="shared" si="24"/>
        <v>0</v>
      </c>
      <c r="DA21" s="124">
        <v>0</v>
      </c>
      <c r="DB21" s="129">
        <f t="shared" si="25"/>
        <v>0</v>
      </c>
      <c r="DC21" s="124">
        <v>0</v>
      </c>
      <c r="DD21" s="124">
        <f t="shared" si="26"/>
        <v>0</v>
      </c>
      <c r="DE21" s="141">
        <v>1</v>
      </c>
      <c r="DF21" s="124">
        <f>(DE21*$E21*$G21*$H21*$N21*$DF$13)/12*4+(DE21*$E21*$G21*$J21*$N21*$DF$13)/12*7+(DE21*$F21*$G21*$J21*$N21*$DF$13)/12</f>
        <v>42493.309600000001</v>
      </c>
      <c r="DG21" s="124">
        <v>41</v>
      </c>
      <c r="DH21" s="124">
        <f>(DG21*$E21*$G21*$H21*$N21*$DH$13)/12*4+(DG21*$E21*$G21*$J21*$N21*$DH$13)/12*7+(DG21*$F21*$G21*$J21*$N21*$DH$13)/12</f>
        <v>1742225.6935999996</v>
      </c>
      <c r="DI21" s="124">
        <v>5</v>
      </c>
      <c r="DJ21" s="124">
        <f>(DI21*$E21*$G21*$H21*$O21*$DJ$13)/12*4+(DI21*$E21*$G21*$J21*$O21*$DJ$13)/12*7+(DI21*$F21*$G21*$J21*$O21*$DJ$13)/12</f>
        <v>225619.2390666666</v>
      </c>
      <c r="DK21" s="124">
        <v>41</v>
      </c>
      <c r="DL21" s="129">
        <f>(DK21*$E21*$G21*$H21*$P21*$DL$13)/12*4+(DK21*$E21*$G21*$J21*$P21*$DL$13)/12*7+(DK21*$F21*$G21*$J21*$P21*$DL$13)/12</f>
        <v>2132152.3964533326</v>
      </c>
      <c r="DM21" s="124">
        <f t="shared" si="27"/>
        <v>8300</v>
      </c>
      <c r="DN21" s="124">
        <f t="shared" si="27"/>
        <v>337874675.02063328</v>
      </c>
    </row>
    <row r="22" spans="1:118" ht="15.75" customHeight="1" x14ac:dyDescent="0.25">
      <c r="A22" s="104"/>
      <c r="B22" s="135">
        <v>5</v>
      </c>
      <c r="C22" s="235" t="s">
        <v>147</v>
      </c>
      <c r="D22" s="118" t="s">
        <v>148</v>
      </c>
      <c r="E22" s="107">
        <f t="shared" si="4"/>
        <v>23460</v>
      </c>
      <c r="F22" s="108">
        <v>23500</v>
      </c>
      <c r="G22" s="122">
        <v>1.01</v>
      </c>
      <c r="H22" s="120">
        <v>1</v>
      </c>
      <c r="I22" s="121"/>
      <c r="J22" s="121">
        <v>1.1499999999999999</v>
      </c>
      <c r="K22" s="121"/>
      <c r="L22" s="121"/>
      <c r="M22" s="122">
        <v>1.4</v>
      </c>
      <c r="N22" s="122">
        <v>1.68</v>
      </c>
      <c r="O22" s="122">
        <v>2.23</v>
      </c>
      <c r="P22" s="123">
        <v>2.57</v>
      </c>
      <c r="Q22" s="124">
        <v>4</v>
      </c>
      <c r="R22" s="124">
        <f>((Q22*$E22*$G22*$H22*$M22*$R$13)/12*4+(Q22*$E22*$G22*$J22*$M22*$R$13)/12*7)+(Q22*$F22*$G22*$J22*$M22*$R$13)/12</f>
        <v>160578.45906666669</v>
      </c>
      <c r="S22" s="124"/>
      <c r="T22" s="124">
        <f t="shared" si="9"/>
        <v>0</v>
      </c>
      <c r="U22" s="124"/>
      <c r="V22" s="124">
        <f t="shared" si="10"/>
        <v>0</v>
      </c>
      <c r="W22" s="124">
        <v>1220</v>
      </c>
      <c r="X22" s="124">
        <f>(W22*$E22*$G22*$H22*$M22*$X$13)/12*4+(W22*$E22*$G22*$J22*$M22*$X$13)/12*7+(W22*$F22*$G22*$J22*$M22*$X$13)/12</f>
        <v>54809077.589886665</v>
      </c>
      <c r="Y22" s="124">
        <v>0</v>
      </c>
      <c r="Z22" s="124"/>
      <c r="AA22" s="124"/>
      <c r="AB22" s="124"/>
      <c r="AC22" s="124"/>
      <c r="AD22" s="124">
        <f t="shared" si="11"/>
        <v>0</v>
      </c>
      <c r="AE22" s="124"/>
      <c r="AF22" s="124"/>
      <c r="AG22" s="124"/>
      <c r="AH22" s="124">
        <f t="shared" si="30"/>
        <v>0</v>
      </c>
      <c r="AI22" s="124"/>
      <c r="AJ22" s="124"/>
      <c r="AK22" s="125"/>
      <c r="AL22" s="124">
        <f t="shared" si="12"/>
        <v>0</v>
      </c>
      <c r="AM22" s="124">
        <v>0</v>
      </c>
      <c r="AN22" s="124">
        <f>(AM22*$E22*$G22*$H22*$M22*$AN$13)</f>
        <v>0</v>
      </c>
      <c r="AO22" s="138">
        <v>0</v>
      </c>
      <c r="AP22" s="124">
        <f>(AO22*$E22*$G22*$H22*$M22*$AP$13)</f>
        <v>0</v>
      </c>
      <c r="AQ22" s="124">
        <v>574</v>
      </c>
      <c r="AR22" s="124">
        <f>(AQ22*$E22*$G22*$H22*$N22*$AR$13)/12*4+(AQ22*$E22*$G22*$J22*$N22*$AR$13)/12*7+(AQ22*$F22*$G22*$J22*$N22*$AR$13)/12</f>
        <v>27651610.651280001</v>
      </c>
      <c r="AS22" s="140">
        <v>0</v>
      </c>
      <c r="AT22" s="124">
        <f t="shared" si="13"/>
        <v>0</v>
      </c>
      <c r="AU22" s="124">
        <v>0</v>
      </c>
      <c r="AV22" s="129">
        <f t="shared" si="29"/>
        <v>0</v>
      </c>
      <c r="AW22" s="124"/>
      <c r="AX22" s="124">
        <f t="shared" si="14"/>
        <v>0</v>
      </c>
      <c r="AY22" s="124">
        <v>0</v>
      </c>
      <c r="AZ22" s="124">
        <f t="shared" si="15"/>
        <v>0</v>
      </c>
      <c r="BA22" s="124"/>
      <c r="BB22" s="124">
        <f t="shared" si="16"/>
        <v>0</v>
      </c>
      <c r="BC22" s="124">
        <v>880</v>
      </c>
      <c r="BD22" s="124">
        <f>(BC22*$E22*$G22*$H22*$M22*$BD$13)/12*4+(BC22*$E22*$G22*$J22*$M22*$BD$13)/12*7+(BC22*$F22*$G22*$J22*$M22*$BD$13)/12</f>
        <v>32115691.813333329</v>
      </c>
      <c r="BE22" s="140">
        <v>311</v>
      </c>
      <c r="BF22" s="124">
        <f>(BE22*$E22*$G22*$H22*$M22*$BF$13)/12*4+(BE22*$E22*$G22*$J22*$M22*$BF$13)/12*7+(BE22*$F22*$G22*$J22*$M22*$BF$13)/12</f>
        <v>11349977.447666666</v>
      </c>
      <c r="BG22" s="124">
        <v>410</v>
      </c>
      <c r="BH22" s="124">
        <f>(BG22*$E22*$G22*$H22*$M22*$BH$13)/12*4+(BG22*$E22*$G22*$J22*$M22*$BH$13)/12*7+(BG22*$F22*$G22*$J22*$M22*$BH$13)/12</f>
        <v>14962992.776666665</v>
      </c>
      <c r="BI22" s="124">
        <v>61</v>
      </c>
      <c r="BJ22" s="124">
        <f>(BI22*$E22*$G22*$H22*$M22*$BJ$13)/12*4+(BI22*$E22*$G22*$J22*$M22*$BJ$13)/12*7+(BI22*$F22*$G22*$J22*$M22*$BJ$13)/12</f>
        <v>2671441.6371999998</v>
      </c>
      <c r="BK22" s="124"/>
      <c r="BL22" s="124">
        <f t="shared" si="17"/>
        <v>0</v>
      </c>
      <c r="BM22" s="124">
        <v>0</v>
      </c>
      <c r="BN22" s="124">
        <f t="shared" si="18"/>
        <v>0</v>
      </c>
      <c r="BO22" s="140">
        <v>380</v>
      </c>
      <c r="BP22" s="124">
        <f>(BO22*$E22*$G22*$H22*$N22*$BP$13)/12*4+(BO22*$E22*$G22*$J22*$N22*$BP$13)/12*7+(BO22*$F22*$G22*$J22*$N22*$BP$13)/12</f>
        <v>16641767.575999998</v>
      </c>
      <c r="BQ22" s="124">
        <v>48</v>
      </c>
      <c r="BR22" s="124">
        <f>(BQ22*$E22*$G22*$H22*$N22*$BR$13)/12*4+(BQ22*$E22*$G22*$J22*$N22*$BR$13)/12*7+(BQ22*$F22*$G22*$J22*$N22*$BR$13)/12</f>
        <v>2102118.0095999995</v>
      </c>
      <c r="BS22" s="124">
        <v>0</v>
      </c>
      <c r="BT22" s="124">
        <f>(BS22*$E22*$G22*$H22*$N22*$BT$13)/12*4+(BS22*$E22*$G22*$J22*$N22*$BT$13)/12*8</f>
        <v>0</v>
      </c>
      <c r="BU22" s="124">
        <v>70</v>
      </c>
      <c r="BV22" s="124">
        <f>(BU22*$E22*$G22*$H22*$N22*$BV$13)/12*4+(BU22*$E22*$G22*$J22*$N22*$BV$13)/12*7+(BU22*$F22*$G22*$J22*$N22*$BV$13)/12</f>
        <v>3678706.5167999999</v>
      </c>
      <c r="BW22" s="124">
        <v>80</v>
      </c>
      <c r="BX22" s="129">
        <f>(BW22*$E22*$G22*$H22*$N22*$BX$13)/12*4+(BW22*$E22*$G22*$J22*$N22*$BX$13)/12*7+(BW22*$F22*$G22*$J22*$N22*$BX$13)/12</f>
        <v>4204236.019199999</v>
      </c>
      <c r="BY22" s="124">
        <v>0</v>
      </c>
      <c r="BZ22" s="124">
        <f t="shared" si="19"/>
        <v>0</v>
      </c>
      <c r="CA22" s="124">
        <v>0</v>
      </c>
      <c r="CB22" s="124">
        <f t="shared" si="20"/>
        <v>0</v>
      </c>
      <c r="CC22" s="124">
        <v>0</v>
      </c>
      <c r="CD22" s="124">
        <f t="shared" si="21"/>
        <v>0</v>
      </c>
      <c r="CE22" s="124">
        <v>6</v>
      </c>
      <c r="CF22" s="124">
        <f>(CE22*$E22*$G22*$H22*$N22*$CF$13)/12*4+(CE22*$E22*$G22*$J22*$N22*$CF$13)/12*7+(CE22*$F22*$G22*$J22*$N22*$CF$13)/12</f>
        <v>262764.75119999994</v>
      </c>
      <c r="CG22" s="124">
        <v>0</v>
      </c>
      <c r="CH22" s="124">
        <f t="shared" si="22"/>
        <v>0</v>
      </c>
      <c r="CI22" s="124">
        <v>0</v>
      </c>
      <c r="CJ22" s="124">
        <f>(CI22*$E22*$G22*$H22*$M22*$CJ$13)</f>
        <v>0</v>
      </c>
      <c r="CK22" s="124">
        <v>0</v>
      </c>
      <c r="CL22" s="124">
        <f>(CK22*$E22*$G22*$H22*$M22*$CL$13)</f>
        <v>0</v>
      </c>
      <c r="CM22" s="124">
        <v>9</v>
      </c>
      <c r="CN22" s="124">
        <f>(CM22*$E22*$G22*$H22*$M22*$CN$13)/12*4+(CM22*$E22*$G22*$J22*$M22*$CN$13)/12*7+(CM22*$F22*$G22*$J22*$M22*$CN$13)/12</f>
        <v>328455.93900000001</v>
      </c>
      <c r="CO22" s="124">
        <v>20</v>
      </c>
      <c r="CP22" s="124">
        <f>(CO22*$E22*$G22*$H22*$M22*$CP$13)/12*4+(CO22*$E22*$G22*$J22*$M22*$CP$13)/12*7+(CO22*$F22*$G22*$J22*$M22*$CP$13)/12</f>
        <v>656911.87800000003</v>
      </c>
      <c r="CQ22" s="124">
        <v>15</v>
      </c>
      <c r="CR22" s="124">
        <f>(CQ22*$E22*$G22*$H22*$M22*$CR$13)/12*4+(CQ22*$E22*$G22*$J22*$M22*$CR$13)/12*7+(CQ22*$F22*$G22*$J22*$M22*$CR$13)/12</f>
        <v>547426.56499999994</v>
      </c>
      <c r="CS22" s="124">
        <v>100</v>
      </c>
      <c r="CT22" s="124">
        <f>(CS22*$E22*$G22*$H22*$N22*$CT$13)/12*4+(CS22*$E22*$G22*$J22*$N22*$CT$13)/12*7+(CS22*$F22*$G22*$J22*$N22*$CT$13)/12</f>
        <v>4379412.5199999996</v>
      </c>
      <c r="CU22" s="124">
        <v>11</v>
      </c>
      <c r="CV22" s="124">
        <f>(CU22*$E22*$G22*$H22*$N22*$CV$13)/12*4+(CU22*$E22*$G22*$J22*$N22*$CV$13)/12*7+(CU22*$F22*$G22*$J22*$N22*$CV$13)/12</f>
        <v>481735.37720000005</v>
      </c>
      <c r="CW22" s="124">
        <v>0</v>
      </c>
      <c r="CX22" s="124">
        <f t="shared" si="23"/>
        <v>0</v>
      </c>
      <c r="CY22" s="140">
        <v>0</v>
      </c>
      <c r="CZ22" s="124">
        <f t="shared" si="24"/>
        <v>0</v>
      </c>
      <c r="DA22" s="124">
        <v>0</v>
      </c>
      <c r="DB22" s="129">
        <f t="shared" si="25"/>
        <v>0</v>
      </c>
      <c r="DC22" s="124">
        <v>0</v>
      </c>
      <c r="DD22" s="124">
        <f t="shared" si="26"/>
        <v>0</v>
      </c>
      <c r="DE22" s="141"/>
      <c r="DF22" s="124">
        <f>(DE22*$E22*$G22*$H22*$N22*$DF$13)/12*4+(DE22*$E22*$G22*$J22*$N22*$DF$13)/12*8</f>
        <v>0</v>
      </c>
      <c r="DG22" s="124">
        <v>10</v>
      </c>
      <c r="DH22" s="124">
        <f>(DG22*$E22*$G22*$H22*$N22*$DH$13)/12*4+(DG22*$E22*$G22*$J22*$N22*$DH$13)/12*7+(DG22*$F22*$G22*$J22*$N22*$DH$13)/12</f>
        <v>437941.25199999986</v>
      </c>
      <c r="DI22" s="124"/>
      <c r="DJ22" s="124">
        <f>(DI22*$E22*$G22*$H22*$O22*$DJ$13)</f>
        <v>0</v>
      </c>
      <c r="DK22" s="124">
        <v>5</v>
      </c>
      <c r="DL22" s="129">
        <f>(DK22*$E22*$G22*$H22*$P22*$DL$13)/12*4+(DK22*$E22*$G22*$J22*$P22*$DL$13)/12*7+(DK22*$F22*$G22*$J22*$P22*$DL$13)/12</f>
        <v>267978.33753333328</v>
      </c>
      <c r="DM22" s="124">
        <f t="shared" si="27"/>
        <v>4214</v>
      </c>
      <c r="DN22" s="124">
        <f t="shared" si="27"/>
        <v>177710825.11663333</v>
      </c>
    </row>
    <row r="23" spans="1:118" ht="15.75" customHeight="1" x14ac:dyDescent="0.25">
      <c r="A23" s="104"/>
      <c r="B23" s="135">
        <v>6</v>
      </c>
      <c r="C23" s="235" t="s">
        <v>149</v>
      </c>
      <c r="D23" s="118" t="s">
        <v>150</v>
      </c>
      <c r="E23" s="107">
        <f t="shared" si="4"/>
        <v>23460</v>
      </c>
      <c r="F23" s="108">
        <v>23500</v>
      </c>
      <c r="G23" s="136">
        <v>0.74</v>
      </c>
      <c r="H23" s="120">
        <v>1</v>
      </c>
      <c r="I23" s="121"/>
      <c r="J23" s="121"/>
      <c r="K23" s="121">
        <v>1.1499999999999999</v>
      </c>
      <c r="L23" s="121"/>
      <c r="M23" s="122">
        <v>1.4</v>
      </c>
      <c r="N23" s="122">
        <v>1.68</v>
      </c>
      <c r="O23" s="122">
        <v>2.23</v>
      </c>
      <c r="P23" s="123">
        <v>2.57</v>
      </c>
      <c r="Q23" s="124">
        <v>5</v>
      </c>
      <c r="R23" s="124">
        <f>((Q23*$E23*$G23*$H23*$M23*$R$13)/12*8+(Q23*$E23*$G23*$K23*$M23*$R$13)/12*3)+(Q23*$F23*$G23*$K23*$M23*$R$13)/12</f>
        <v>140380.67633333331</v>
      </c>
      <c r="S23" s="124">
        <v>2</v>
      </c>
      <c r="T23" s="124">
        <f>((S23*$E23*$G23*$H23*$M23*$T$13)/12*8+(S23*$E23*$G23*$K23*$M23*$T$13)/12*3)+(S23*$F23*$G23*$K23*$M23*$T$13)/12</f>
        <v>56152.270533333336</v>
      </c>
      <c r="U23" s="124"/>
      <c r="V23" s="124">
        <f t="shared" si="10"/>
        <v>0</v>
      </c>
      <c r="W23" s="124">
        <v>39</v>
      </c>
      <c r="X23" s="124">
        <f>(W23*$E23*$G23*$H23*$M23*$X$13)/12*8+(W23*$E23*$G23*$K23*$M23*$X$13)/12*3+(W23*$F23*$G23*$K23*$M23*$X$13)/12</f>
        <v>1225370.1618339999</v>
      </c>
      <c r="Y23" s="124">
        <v>0</v>
      </c>
      <c r="Z23" s="124">
        <f t="shared" si="28"/>
        <v>0</v>
      </c>
      <c r="AA23" s="124"/>
      <c r="AB23" s="124"/>
      <c r="AC23" s="124"/>
      <c r="AD23" s="124">
        <f t="shared" si="11"/>
        <v>0</v>
      </c>
      <c r="AE23" s="124"/>
      <c r="AF23" s="124"/>
      <c r="AG23" s="124"/>
      <c r="AH23" s="124">
        <f t="shared" si="30"/>
        <v>0</v>
      </c>
      <c r="AI23" s="124"/>
      <c r="AJ23" s="124"/>
      <c r="AK23" s="125"/>
      <c r="AL23" s="124">
        <f t="shared" si="12"/>
        <v>0</v>
      </c>
      <c r="AM23" s="124">
        <v>5</v>
      </c>
      <c r="AN23" s="124">
        <f>(AM23*$E23*$G23*$H23*$M23*$AN$13)/12*8+(AM23*$E23*$G23*$K23*$M23*$AN$13)/12*3+(AM23*$F23*$G23*$K23*$M23*$AN$13)/12</f>
        <v>140380.67633333331</v>
      </c>
      <c r="AO23" s="138">
        <v>2</v>
      </c>
      <c r="AP23" s="124">
        <f>(AO23*$E23*$G23*$H23*$M23*$AP$13)/12*8+(AO23*$E23*$G23*$K23*$M23*$AP$13)/12*3+(AO23*$F23*$G23*$K23*$M23*$AP$13)/12</f>
        <v>56152.270533333336</v>
      </c>
      <c r="AQ23" s="124">
        <v>7</v>
      </c>
      <c r="AR23" s="124">
        <f>(AQ23*$E23*$G23*$H23*$N23*$AR$13)/12*8+(AQ23*$E23*$G23*$K23*$N23*$AR$13)/12*3+(AQ23*$F23*$G23*$K23*$N23*$AR$13)/12</f>
        <v>235839.53624000002</v>
      </c>
      <c r="AS23" s="140">
        <v>0</v>
      </c>
      <c r="AT23" s="124">
        <f t="shared" si="13"/>
        <v>0</v>
      </c>
      <c r="AU23" s="124">
        <v>0</v>
      </c>
      <c r="AV23" s="129">
        <f t="shared" si="29"/>
        <v>0</v>
      </c>
      <c r="AW23" s="124"/>
      <c r="AX23" s="124">
        <f t="shared" si="14"/>
        <v>0</v>
      </c>
      <c r="AY23" s="124">
        <v>0</v>
      </c>
      <c r="AZ23" s="124">
        <f t="shared" si="15"/>
        <v>0</v>
      </c>
      <c r="BA23" s="124"/>
      <c r="BB23" s="124">
        <f t="shared" si="16"/>
        <v>0</v>
      </c>
      <c r="BC23" s="124"/>
      <c r="BD23" s="124">
        <f t="shared" ref="BD23:BD31" si="31">(BC23*$E23*$G23*$H23*$M23*$BD$13)</f>
        <v>0</v>
      </c>
      <c r="BE23" s="124">
        <v>0</v>
      </c>
      <c r="BF23" s="124">
        <f t="shared" ref="BF23:BF31" si="32">(BE23*$E23*$G23*$H23*$M23*$BF$13)</f>
        <v>0</v>
      </c>
      <c r="BG23" s="124"/>
      <c r="BH23" s="124">
        <f t="shared" ref="BH23:BH31" si="33">(BG23*$E23*$G23*$H23*$M23*$BH$13)</f>
        <v>0</v>
      </c>
      <c r="BI23" s="124">
        <v>0</v>
      </c>
      <c r="BJ23" s="124">
        <f>(BI23*$E23*$G23*$H23*$M23*$BJ$13)</f>
        <v>0</v>
      </c>
      <c r="BK23" s="124"/>
      <c r="BL23" s="124">
        <f t="shared" si="17"/>
        <v>0</v>
      </c>
      <c r="BM23" s="124">
        <v>0</v>
      </c>
      <c r="BN23" s="124">
        <f t="shared" si="18"/>
        <v>0</v>
      </c>
      <c r="BO23" s="140">
        <v>60</v>
      </c>
      <c r="BP23" s="124">
        <f>(BO23*$E23*$G23*$H23*$N23*$BP$13)/12*8+(BO23*$E23*$G23*$K23*$N23*$BP$13)/12*3+(BO23*$F23*$G23*$K23*$N23*$BP$13)/12</f>
        <v>1837710.6719999998</v>
      </c>
      <c r="BQ23" s="124">
        <v>0</v>
      </c>
      <c r="BR23" s="124">
        <f>(BQ23*$E23*$G23*$H23*$N23*$BR$13)</f>
        <v>0</v>
      </c>
      <c r="BS23" s="124">
        <v>0</v>
      </c>
      <c r="BT23" s="124">
        <f>(BS23*$E23*$G23*$H23*$N23*$BT$13)</f>
        <v>0</v>
      </c>
      <c r="BU23" s="124">
        <v>2</v>
      </c>
      <c r="BV23" s="124">
        <f>(BU23*$E23*$G23*$H23*$N23*$BV$13)/12*8+(BU23*$E23*$G23*$K23*$N23*$BV$13)/12*3+(BU23*$F23*$G23*$K23*$N23*$BV$13)/12</f>
        <v>73508.426879999999</v>
      </c>
      <c r="BW23" s="124">
        <v>1</v>
      </c>
      <c r="BX23" s="129">
        <f>(BW23*$E23*$G23*$H23*$N23*$BX$13)/12*8+(BW23*$E23*$G23*$K23*$N23*$BX$13)/12*3+(BW23*$F23*$G23*$K23*$N23*$BX$13)/12</f>
        <v>36754.21344</v>
      </c>
      <c r="BY23" s="124">
        <v>0</v>
      </c>
      <c r="BZ23" s="124">
        <f t="shared" si="19"/>
        <v>0</v>
      </c>
      <c r="CA23" s="124">
        <v>0</v>
      </c>
      <c r="CB23" s="124">
        <f t="shared" si="20"/>
        <v>0</v>
      </c>
      <c r="CC23" s="124">
        <v>0</v>
      </c>
      <c r="CD23" s="124">
        <f t="shared" si="21"/>
        <v>0</v>
      </c>
      <c r="CE23" s="124">
        <v>3</v>
      </c>
      <c r="CF23" s="124">
        <f>(CE23*$E23*$G23*$H23*$N23*$CF$13)/12*8+(CE23*$E23*$G23*$K23*$N23*$CF$13)/12*3+(CE23*$F23*$G23*$K23*$N23*$CF$13)/12</f>
        <v>91885.533599999995</v>
      </c>
      <c r="CG23" s="124"/>
      <c r="CH23" s="124">
        <f t="shared" si="22"/>
        <v>0</v>
      </c>
      <c r="CI23" s="124">
        <v>0</v>
      </c>
      <c r="CJ23" s="124">
        <f>(CI23*$E23*$G23*$H23*$M23*$CJ$13)</f>
        <v>0</v>
      </c>
      <c r="CK23" s="124">
        <v>0</v>
      </c>
      <c r="CL23" s="124">
        <f>(CK23*$E23*$G23*$H23*$M23*$CL$13)</f>
        <v>0</v>
      </c>
      <c r="CM23" s="124">
        <v>5</v>
      </c>
      <c r="CN23" s="124">
        <f>(CM23*$E23*$G23*$H23*$M23*$CN$13)/12*8+(CM23*$E23*$G23*$K23*$M23*$CN$13)/12*3+(CM23*$F23*$G23*$K23*$M23*$CN$13)/12</f>
        <v>127618.79666666666</v>
      </c>
      <c r="CO23" s="124">
        <v>2</v>
      </c>
      <c r="CP23" s="124">
        <f>(CO23*$E23*$G23*$H23*$M23*$CP$13)/12*8+(CO23*$E23*$G23*$K23*$M23*$CP$13)/12*3+(CO23*$F23*$G23*$K23*$M23*$CP$13)/12</f>
        <v>45942.766800000005</v>
      </c>
      <c r="CQ23" s="124">
        <v>0</v>
      </c>
      <c r="CR23" s="124">
        <f>(CQ23*$E23*$G23*$H23*$M23*$CR$13)</f>
        <v>0</v>
      </c>
      <c r="CS23" s="124">
        <v>5</v>
      </c>
      <c r="CT23" s="124">
        <f>(CS23*$E23*$G23*$H23*$N23*$CT$13)/12*8+(CS23*$E23*$G23*$K23*$N23*$CT$13)/12*3+(CS23*$F23*$G23*$K23*$N23*$CT$13)/12</f>
        <v>153142.55599999998</v>
      </c>
      <c r="CU23" s="124">
        <v>5</v>
      </c>
      <c r="CV23" s="124">
        <f>(CU23*$E23*$G23*$H23*$N23*$CV$13)/12*8+(CU23*$E23*$G23*$K23*$N23*$CV$13)/12*3+(CU23*$F23*$G23*$K23*$N23*$CV$13)/12</f>
        <v>153142.55599999998</v>
      </c>
      <c r="CW23" s="124">
        <v>0</v>
      </c>
      <c r="CX23" s="124">
        <f t="shared" si="23"/>
        <v>0</v>
      </c>
      <c r="CY23" s="140">
        <v>0</v>
      </c>
      <c r="CZ23" s="124">
        <f t="shared" si="24"/>
        <v>0</v>
      </c>
      <c r="DA23" s="124">
        <v>0</v>
      </c>
      <c r="DB23" s="129">
        <f t="shared" si="25"/>
        <v>0</v>
      </c>
      <c r="DC23" s="124">
        <v>0</v>
      </c>
      <c r="DD23" s="124">
        <f t="shared" si="26"/>
        <v>0</v>
      </c>
      <c r="DE23" s="141"/>
      <c r="DF23" s="124">
        <f>(DE23*$E23*$G23*$H23*$N23*$DF$13)</f>
        <v>0</v>
      </c>
      <c r="DG23" s="124">
        <v>0</v>
      </c>
      <c r="DH23" s="124">
        <f>(DG23*$E23*$G23*$H23*$N23*$DH$13)</f>
        <v>0</v>
      </c>
      <c r="DI23" s="124"/>
      <c r="DJ23" s="124">
        <f>(DI23*$E23*$G23*$H23*$O23*$DJ$13)</f>
        <v>0</v>
      </c>
      <c r="DK23" s="124">
        <v>0</v>
      </c>
      <c r="DL23" s="129">
        <f>(DK23*$E23*$G23*$H23*$P23*$DL$13)</f>
        <v>0</v>
      </c>
      <c r="DM23" s="124">
        <f t="shared" si="27"/>
        <v>143</v>
      </c>
      <c r="DN23" s="124">
        <f t="shared" si="27"/>
        <v>4373981.113194</v>
      </c>
    </row>
    <row r="24" spans="1:118" ht="18" customHeight="1" x14ac:dyDescent="0.25">
      <c r="A24" s="104"/>
      <c r="B24" s="135">
        <v>7</v>
      </c>
      <c r="C24" s="235" t="s">
        <v>151</v>
      </c>
      <c r="D24" s="118" t="s">
        <v>152</v>
      </c>
      <c r="E24" s="107">
        <f t="shared" si="4"/>
        <v>23460</v>
      </c>
      <c r="F24" s="108">
        <v>23500</v>
      </c>
      <c r="G24" s="136">
        <v>3.21</v>
      </c>
      <c r="H24" s="120">
        <v>1</v>
      </c>
      <c r="I24" s="121"/>
      <c r="J24" s="121"/>
      <c r="K24" s="121"/>
      <c r="L24" s="121"/>
      <c r="M24" s="122">
        <v>1.4</v>
      </c>
      <c r="N24" s="122">
        <v>1.68</v>
      </c>
      <c r="O24" s="122">
        <v>2.23</v>
      </c>
      <c r="P24" s="123">
        <v>2.57</v>
      </c>
      <c r="Q24" s="124">
        <v>0</v>
      </c>
      <c r="R24" s="124">
        <f t="shared" ref="R24" si="34">(Q24*$E24*$G24*$H24*$M24*$R$13)</f>
        <v>0</v>
      </c>
      <c r="S24" s="124"/>
      <c r="T24" s="124">
        <f t="shared" si="9"/>
        <v>0</v>
      </c>
      <c r="U24" s="124"/>
      <c r="V24" s="124">
        <f t="shared" si="10"/>
        <v>0</v>
      </c>
      <c r="W24" s="124">
        <v>10</v>
      </c>
      <c r="X24" s="124">
        <f t="shared" ref="X24:X31" si="35">(W24*$E24*$G24*$H24*$M24*$X$13)/12*11+(W24*$F24*$G24*$H24*$M24*$X$13)/12</f>
        <v>1298018.3481999999</v>
      </c>
      <c r="Y24" s="124">
        <v>0</v>
      </c>
      <c r="Z24" s="124">
        <f t="shared" si="28"/>
        <v>0</v>
      </c>
      <c r="AA24" s="124"/>
      <c r="AB24" s="124"/>
      <c r="AC24" s="124"/>
      <c r="AD24" s="124">
        <f t="shared" si="11"/>
        <v>0</v>
      </c>
      <c r="AE24" s="124"/>
      <c r="AF24" s="124"/>
      <c r="AG24" s="124"/>
      <c r="AH24" s="124">
        <f t="shared" si="30"/>
        <v>0</v>
      </c>
      <c r="AI24" s="124"/>
      <c r="AJ24" s="124"/>
      <c r="AK24" s="125"/>
      <c r="AL24" s="124">
        <f t="shared" si="12"/>
        <v>0</v>
      </c>
      <c r="AM24" s="124">
        <v>4</v>
      </c>
      <c r="AN24" s="124">
        <f>(AM24*$E24*$G24*$H24*$M24*$AN$13)/12*11+(AM24*$F24*$G24*$H24*$M24*$AN$13)/12</f>
        <v>463954.56800000003</v>
      </c>
      <c r="AO24" s="138">
        <v>0</v>
      </c>
      <c r="AP24" s="124">
        <f>(AO24*$E24*$G24*$H24*$M24*$AP$13)</f>
        <v>0</v>
      </c>
      <c r="AQ24" s="124"/>
      <c r="AR24" s="124">
        <f t="shared" ref="AR24:AR29" si="36">(AQ24*$E24*$G24*$H24*$N24*$AR$13)</f>
        <v>0</v>
      </c>
      <c r="AS24" s="140">
        <v>0</v>
      </c>
      <c r="AT24" s="124">
        <f t="shared" si="13"/>
        <v>0</v>
      </c>
      <c r="AU24" s="124">
        <v>0</v>
      </c>
      <c r="AV24" s="129">
        <f t="shared" si="29"/>
        <v>0</v>
      </c>
      <c r="AW24" s="124"/>
      <c r="AX24" s="124">
        <f t="shared" si="14"/>
        <v>0</v>
      </c>
      <c r="AY24" s="124">
        <v>0</v>
      </c>
      <c r="AZ24" s="124">
        <f t="shared" si="15"/>
        <v>0</v>
      </c>
      <c r="BA24" s="124"/>
      <c r="BB24" s="124">
        <f t="shared" si="16"/>
        <v>0</v>
      </c>
      <c r="BC24" s="124">
        <v>0</v>
      </c>
      <c r="BD24" s="124">
        <f t="shared" si="31"/>
        <v>0</v>
      </c>
      <c r="BE24" s="124">
        <v>0</v>
      </c>
      <c r="BF24" s="124">
        <f t="shared" si="32"/>
        <v>0</v>
      </c>
      <c r="BG24" s="124">
        <v>0</v>
      </c>
      <c r="BH24" s="124">
        <f t="shared" si="33"/>
        <v>0</v>
      </c>
      <c r="BI24" s="124">
        <v>0</v>
      </c>
      <c r="BJ24" s="124">
        <f>(BI24*$E24*$G24*$H24*$M24*$BJ$13)</f>
        <v>0</v>
      </c>
      <c r="BK24" s="124"/>
      <c r="BL24" s="124">
        <f t="shared" si="17"/>
        <v>0</v>
      </c>
      <c r="BM24" s="124">
        <v>0</v>
      </c>
      <c r="BN24" s="124">
        <f t="shared" si="18"/>
        <v>0</v>
      </c>
      <c r="BO24" s="140">
        <v>0</v>
      </c>
      <c r="BP24" s="124">
        <f>(BO24*$E24*$G24*$H24*$N24*$BP$13)</f>
        <v>0</v>
      </c>
      <c r="BQ24" s="124">
        <v>0</v>
      </c>
      <c r="BR24" s="124">
        <f t="shared" ref="BR24:BR31" si="37">(BQ24*$E24*$G24*$H24*$N24*$BR$13)/12*11+(BQ24*$F24*$G24*$H24*$N24*$BR$13)/12</f>
        <v>0</v>
      </c>
      <c r="BS24" s="124">
        <v>0</v>
      </c>
      <c r="BT24" s="124">
        <f>(BS24*$E24*$G24*$H24*$N24*$BT$13)</f>
        <v>0</v>
      </c>
      <c r="BU24" s="124">
        <v>0</v>
      </c>
      <c r="BV24" s="124">
        <f>(BU24*$E24*$G24*$H24*$N24*$BV$13)</f>
        <v>0</v>
      </c>
      <c r="BW24" s="124">
        <v>0</v>
      </c>
      <c r="BX24" s="129">
        <f>(BW24*$E24*$G24*$H24*$N24*$BX$13)</f>
        <v>0</v>
      </c>
      <c r="BY24" s="124">
        <v>0</v>
      </c>
      <c r="BZ24" s="124">
        <f t="shared" si="19"/>
        <v>0</v>
      </c>
      <c r="CA24" s="124">
        <v>0</v>
      </c>
      <c r="CB24" s="124">
        <f t="shared" si="20"/>
        <v>0</v>
      </c>
      <c r="CC24" s="124">
        <v>0</v>
      </c>
      <c r="CD24" s="124">
        <f t="shared" si="21"/>
        <v>0</v>
      </c>
      <c r="CE24" s="124">
        <v>0</v>
      </c>
      <c r="CF24" s="124">
        <f>(CE24*$E24*$G24*$H24*$N24*$CF$13)</f>
        <v>0</v>
      </c>
      <c r="CG24" s="124"/>
      <c r="CH24" s="124">
        <f t="shared" si="22"/>
        <v>0</v>
      </c>
      <c r="CI24" s="124">
        <v>0</v>
      </c>
      <c r="CJ24" s="124">
        <f>(CI24*$E24*$G24*$H24*$M24*$CJ$13)</f>
        <v>0</v>
      </c>
      <c r="CK24" s="124">
        <v>0</v>
      </c>
      <c r="CL24" s="124">
        <f>(CK24*$E24*$G24*$H24*$M24*$CL$13)</f>
        <v>0</v>
      </c>
      <c r="CM24" s="124">
        <v>0</v>
      </c>
      <c r="CN24" s="124">
        <f>(CM24*$E24*$G24*$H24*$M24*$CN$13)</f>
        <v>0</v>
      </c>
      <c r="CO24" s="124">
        <v>0</v>
      </c>
      <c r="CP24" s="124">
        <f>(CO24*$E24*$G24*$H24*$M24*$CP$13)</f>
        <v>0</v>
      </c>
      <c r="CQ24" s="124">
        <v>0</v>
      </c>
      <c r="CR24" s="124">
        <f>(CQ24*$E24*$G24*$H24*$M24*$CR$13)</f>
        <v>0</v>
      </c>
      <c r="CS24" s="124">
        <v>0</v>
      </c>
      <c r="CT24" s="124">
        <f>(CS24*$E24*$G24*$H24*$N24*$CT$13)</f>
        <v>0</v>
      </c>
      <c r="CU24" s="124">
        <v>0</v>
      </c>
      <c r="CV24" s="124">
        <f>(CU24*$E24*$G24*$H24*$N24*$CV$13)</f>
        <v>0</v>
      </c>
      <c r="CW24" s="124">
        <v>0</v>
      </c>
      <c r="CX24" s="124">
        <f t="shared" si="23"/>
        <v>0</v>
      </c>
      <c r="CY24" s="140">
        <v>0</v>
      </c>
      <c r="CZ24" s="124">
        <f t="shared" si="24"/>
        <v>0</v>
      </c>
      <c r="DA24" s="124">
        <v>0</v>
      </c>
      <c r="DB24" s="129">
        <f t="shared" si="25"/>
        <v>0</v>
      </c>
      <c r="DC24" s="124">
        <v>0</v>
      </c>
      <c r="DD24" s="124">
        <f t="shared" si="26"/>
        <v>0</v>
      </c>
      <c r="DE24" s="141"/>
      <c r="DF24" s="124">
        <f>(DE24*$E24*$G24*$H24*$N24*$DF$13)</f>
        <v>0</v>
      </c>
      <c r="DG24" s="124">
        <v>0</v>
      </c>
      <c r="DH24" s="124">
        <f>(DG24*$E24*$G24*$H24*$N24*$DH$13)</f>
        <v>0</v>
      </c>
      <c r="DI24" s="124"/>
      <c r="DJ24" s="124">
        <f>(DI24*$E24*$G24*$H24*$O24*$DJ$13)</f>
        <v>0</v>
      </c>
      <c r="DK24" s="124">
        <v>0</v>
      </c>
      <c r="DL24" s="129">
        <f>(DK24*$E24*$G24*$H24*$P24*$DL$13)</f>
        <v>0</v>
      </c>
      <c r="DM24" s="124">
        <f t="shared" si="27"/>
        <v>14</v>
      </c>
      <c r="DN24" s="124">
        <f t="shared" si="27"/>
        <v>1761972.9161999999</v>
      </c>
    </row>
    <row r="25" spans="1:118" ht="30" customHeight="1" x14ac:dyDescent="0.25">
      <c r="A25" s="104"/>
      <c r="B25" s="135">
        <v>8</v>
      </c>
      <c r="C25" s="235" t="s">
        <v>153</v>
      </c>
      <c r="D25" s="118" t="s">
        <v>154</v>
      </c>
      <c r="E25" s="107">
        <f t="shared" si="4"/>
        <v>23460</v>
      </c>
      <c r="F25" s="108">
        <v>23500</v>
      </c>
      <c r="G25" s="136">
        <v>0.71</v>
      </c>
      <c r="H25" s="120">
        <v>1</v>
      </c>
      <c r="I25" s="121"/>
      <c r="J25" s="121"/>
      <c r="K25" s="121"/>
      <c r="L25" s="121"/>
      <c r="M25" s="122">
        <v>1.4</v>
      </c>
      <c r="N25" s="122">
        <v>1.68</v>
      </c>
      <c r="O25" s="122">
        <v>2.23</v>
      </c>
      <c r="P25" s="123">
        <v>2.57</v>
      </c>
      <c r="Q25" s="124">
        <v>101</v>
      </c>
      <c r="R25" s="124">
        <f>(Q25*$E25*$G25*$H25*$M25*$R$13)/12*11+(Q25*$F25*$G25*$H25*$M25*$R$13)/12</f>
        <v>2591135.6753333332</v>
      </c>
      <c r="S25" s="124"/>
      <c r="T25" s="124">
        <f t="shared" si="9"/>
        <v>0</v>
      </c>
      <c r="U25" s="124"/>
      <c r="V25" s="124">
        <f t="shared" si="10"/>
        <v>0</v>
      </c>
      <c r="W25" s="124">
        <v>10</v>
      </c>
      <c r="X25" s="124">
        <f t="shared" si="35"/>
        <v>287100.63153333333</v>
      </c>
      <c r="Y25" s="124">
        <v>0</v>
      </c>
      <c r="Z25" s="124">
        <f t="shared" si="28"/>
        <v>0</v>
      </c>
      <c r="AA25" s="124"/>
      <c r="AB25" s="124"/>
      <c r="AC25" s="124"/>
      <c r="AD25" s="124">
        <f t="shared" si="11"/>
        <v>0</v>
      </c>
      <c r="AE25" s="124"/>
      <c r="AF25" s="124"/>
      <c r="AG25" s="124"/>
      <c r="AH25" s="124">
        <f t="shared" si="30"/>
        <v>0</v>
      </c>
      <c r="AI25" s="124"/>
      <c r="AJ25" s="124"/>
      <c r="AK25" s="125"/>
      <c r="AL25" s="124">
        <f t="shared" si="12"/>
        <v>0</v>
      </c>
      <c r="AM25" s="124">
        <v>40</v>
      </c>
      <c r="AN25" s="124">
        <f t="shared" ref="AN25:AN30" si="38">(AM25*$E25*$G25*$H25*$M25*$AN$13)/12*11+(AM25*$F25*$G25*$H25*$M25*$AN$13)/12</f>
        <v>1026192.3466666667</v>
      </c>
      <c r="AO25" s="138">
        <v>70</v>
      </c>
      <c r="AP25" s="124">
        <f t="shared" ref="AP25:AP31" si="39">(AO25*$E25*$G25*$H25*$M25*$AP$13)/12*11+(AO25*$F25*$G25*$H25*$M25*$AP$13)/12</f>
        <v>1795836.6066666669</v>
      </c>
      <c r="AQ25" s="124"/>
      <c r="AR25" s="124">
        <f t="shared" si="36"/>
        <v>0</v>
      </c>
      <c r="AS25" s="140">
        <v>0</v>
      </c>
      <c r="AT25" s="124">
        <f t="shared" si="13"/>
        <v>0</v>
      </c>
      <c r="AU25" s="124">
        <v>12</v>
      </c>
      <c r="AV25" s="129">
        <f t="shared" si="29"/>
        <v>369429.24480000004</v>
      </c>
      <c r="AW25" s="124"/>
      <c r="AX25" s="124">
        <f t="shared" si="14"/>
        <v>0</v>
      </c>
      <c r="AY25" s="124"/>
      <c r="AZ25" s="124">
        <f t="shared" si="15"/>
        <v>0</v>
      </c>
      <c r="BA25" s="124"/>
      <c r="BB25" s="124">
        <f t="shared" si="16"/>
        <v>0</v>
      </c>
      <c r="BC25" s="124"/>
      <c r="BD25" s="124">
        <f t="shared" si="31"/>
        <v>0</v>
      </c>
      <c r="BE25" s="124">
        <v>0</v>
      </c>
      <c r="BF25" s="124">
        <f t="shared" si="32"/>
        <v>0</v>
      </c>
      <c r="BG25" s="124">
        <v>0</v>
      </c>
      <c r="BH25" s="124">
        <f t="shared" si="33"/>
        <v>0</v>
      </c>
      <c r="BI25" s="124">
        <v>37</v>
      </c>
      <c r="BJ25" s="124">
        <f t="shared" ref="BJ25:BJ31" si="40">(BI25*$E25*$G25*$H25*$M25*$BJ$13)/12*11+(BI25*$F25*$G25*$H25*$M25*$BJ$13)/12</f>
        <v>1035521.3679999998</v>
      </c>
      <c r="BK25" s="124"/>
      <c r="BL25" s="124">
        <f t="shared" si="17"/>
        <v>0</v>
      </c>
      <c r="BM25" s="124">
        <v>0</v>
      </c>
      <c r="BN25" s="124">
        <f t="shared" si="18"/>
        <v>0</v>
      </c>
      <c r="BO25" s="124">
        <v>260</v>
      </c>
      <c r="BP25" s="124">
        <f t="shared" ref="BP25:BP31" si="41">(BO25*$E25*$G25*$H25*$N25*$BP$13)/12*11+(BO25*$F25*$G25*$H25*$N25*$BP$13)/12</f>
        <v>7276636.6399999997</v>
      </c>
      <c r="BQ25" s="142">
        <v>50</v>
      </c>
      <c r="BR25" s="124">
        <f t="shared" si="37"/>
        <v>1399353.2</v>
      </c>
      <c r="BS25" s="124">
        <v>18</v>
      </c>
      <c r="BT25" s="124">
        <f>(BS25*$E25*$G25*$H25*$N25*$BT$13)/12*11+(BS25*$F25*$G25*$H25*$N25*$BT$13)/12</f>
        <v>453390.43680000002</v>
      </c>
      <c r="BU25" s="124">
        <v>75</v>
      </c>
      <c r="BV25" s="124">
        <f t="shared" ref="BV25:BV30" si="42">(BU25*$E25*$G25*$H25*$N25*$BV$13)/12*11+(BU25*$F25*$G25*$H25*$N25*$BV$13)/12</f>
        <v>2518835.7600000002</v>
      </c>
      <c r="BW25" s="124">
        <v>68</v>
      </c>
      <c r="BX25" s="129">
        <f t="shared" ref="BX25:BX31" si="43">(BW25*$E25*$G25*$H25*$N25*$BX$13)/12*11+(BW25*$F25*$G25*$H25*$N25*$BX$13)/12</f>
        <v>2283744.4224</v>
      </c>
      <c r="BY25" s="124">
        <v>0</v>
      </c>
      <c r="BZ25" s="124">
        <f t="shared" si="19"/>
        <v>0</v>
      </c>
      <c r="CA25" s="124">
        <v>0</v>
      </c>
      <c r="CB25" s="124">
        <f t="shared" si="20"/>
        <v>0</v>
      </c>
      <c r="CC25" s="124">
        <v>150</v>
      </c>
      <c r="CD25" s="124">
        <f>(CC25*$E25*$G25*$H25*$M25*$CD$13)/12*11+(CC25*$F25*$G25*$H25*$M25*$CD$13)/12</f>
        <v>3498383</v>
      </c>
      <c r="CE25" s="124">
        <v>96</v>
      </c>
      <c r="CF25" s="124">
        <f>(CE25*$E25*$G25*$H25*$N25*$CF$13)/12*11+(CE25*$F25*$G25*$H25*$N25*$CF$13)/12</f>
        <v>2686758.1439999999</v>
      </c>
      <c r="CG25" s="124"/>
      <c r="CH25" s="124">
        <f t="shared" si="22"/>
        <v>0</v>
      </c>
      <c r="CI25" s="124">
        <v>280</v>
      </c>
      <c r="CJ25" s="124">
        <f>(CI25*$E25*$G25*$H25*$M25*$CJ$13)/12*11+(CI25*$F25*$G25*$H25*$M25*$CJ$13)/12</f>
        <v>5224251.9466666663</v>
      </c>
      <c r="CK25" s="124">
        <v>30</v>
      </c>
      <c r="CL25" s="124">
        <f t="shared" ref="CL25:CL28" si="44">(CK25*$E25*$G25*$H25*$M25*$CL$13)/12*11+(CK25*$F25*$G25*$H25*$M25*$CL$13)/12</f>
        <v>559741.28</v>
      </c>
      <c r="CM25" s="124">
        <v>15</v>
      </c>
      <c r="CN25" s="124">
        <f t="shared" ref="CN25:CN30" si="45">(CM25*$E25*$G25*$H25*$M25*$CN$13)/12*11+(CM25*$F25*$G25*$H25*$M25*$CN$13)/12</f>
        <v>349838.3</v>
      </c>
      <c r="CO25" s="124">
        <v>38</v>
      </c>
      <c r="CP25" s="124">
        <f t="shared" ref="CP25:CP31" si="46">(CO25*$E25*$G25*$H25*$M25*$CP$13)/12*11+(CO25*$F25*$G25*$H25*$M25*$CP$13)/12</f>
        <v>797631.32399999991</v>
      </c>
      <c r="CQ25" s="124">
        <v>15</v>
      </c>
      <c r="CR25" s="124">
        <f t="shared" ref="CR25:CR30" si="47">(CQ25*$E25*$G25*$H25*$M25*$CR$13)/12*11+(CQ25*$F25*$G25*$H25*$M25*$CR$13)/12</f>
        <v>349838.3</v>
      </c>
      <c r="CS25" s="124">
        <v>35</v>
      </c>
      <c r="CT25" s="124">
        <f t="shared" ref="CT25:CT31" si="48">(CS25*$E25*$G25*$H25*$N25*$CT$13)/12*11+(CS25*$F25*$G25*$H25*$N25*$CT$13)/12</f>
        <v>979547.24</v>
      </c>
      <c r="CU25" s="124">
        <v>151</v>
      </c>
      <c r="CV25" s="124">
        <f t="shared" ref="CV25:CV29" si="49">(CU25*$E25*$G25*$H25*$N25*$CV$13)/12*11+(CU25*$F25*$G25*$H25*$N25*$CV$13)/12</f>
        <v>4226046.6639999999</v>
      </c>
      <c r="CW25" s="124">
        <v>0</v>
      </c>
      <c r="CX25" s="124">
        <f t="shared" si="23"/>
        <v>0</v>
      </c>
      <c r="CY25" s="140">
        <v>0</v>
      </c>
      <c r="CZ25" s="124">
        <f t="shared" si="24"/>
        <v>0</v>
      </c>
      <c r="DA25" s="124">
        <v>0</v>
      </c>
      <c r="DB25" s="129">
        <f t="shared" si="25"/>
        <v>0</v>
      </c>
      <c r="DC25" s="124"/>
      <c r="DD25" s="124">
        <f t="shared" si="26"/>
        <v>0</v>
      </c>
      <c r="DE25" s="141">
        <v>4</v>
      </c>
      <c r="DF25" s="124">
        <f>(DE25*$E25*$G25*$H25*$N25*$DF$13)/12*11+(DE25*$F25*$G25*$H25*$N25*$DF$13)/12</f>
        <v>111948.25599999998</v>
      </c>
      <c r="DG25" s="124">
        <v>23</v>
      </c>
      <c r="DH25" s="124">
        <f t="shared" ref="DH25:DH31" si="50">(DG25*$E25*$G25*$H25*$N25*$DH$13)/12*11+(DG25*$F25*$G25*$H25*$N25*$DH$13)/12</f>
        <v>643702.47199999995</v>
      </c>
      <c r="DI25" s="124">
        <v>38</v>
      </c>
      <c r="DJ25" s="124">
        <f>(DI25*$E25*$G25*$H25*$O25*$DJ$13)/12*11+(DI25*$F25*$G25*$H25*$O25*$DJ$13)/12</f>
        <v>1129344.6682666664</v>
      </c>
      <c r="DK25" s="124">
        <v>49</v>
      </c>
      <c r="DL25" s="129">
        <f>(DK25*$E25*$G25*$H25*$P25*$DL$13)/12*11+(DK25*$F25*$G25*$H25*$P25*$DL$13)/12</f>
        <v>1678290.9378666668</v>
      </c>
      <c r="DM25" s="124">
        <f t="shared" si="27"/>
        <v>1665</v>
      </c>
      <c r="DN25" s="124">
        <f t="shared" si="27"/>
        <v>43272498.865000002</v>
      </c>
    </row>
    <row r="26" spans="1:118" ht="60" customHeight="1" x14ac:dyDescent="0.25">
      <c r="A26" s="104"/>
      <c r="B26" s="135">
        <v>9</v>
      </c>
      <c r="C26" s="235" t="s">
        <v>155</v>
      </c>
      <c r="D26" s="118" t="s">
        <v>156</v>
      </c>
      <c r="E26" s="107">
        <f t="shared" si="4"/>
        <v>23460</v>
      </c>
      <c r="F26" s="108">
        <v>23500</v>
      </c>
      <c r="G26" s="136">
        <v>0.89</v>
      </c>
      <c r="H26" s="120">
        <v>1</v>
      </c>
      <c r="I26" s="121"/>
      <c r="J26" s="121"/>
      <c r="K26" s="121"/>
      <c r="L26" s="121"/>
      <c r="M26" s="122">
        <v>1.4</v>
      </c>
      <c r="N26" s="122">
        <v>1.68</v>
      </c>
      <c r="O26" s="122">
        <v>2.23</v>
      </c>
      <c r="P26" s="123">
        <v>2.57</v>
      </c>
      <c r="Q26" s="124">
        <v>19</v>
      </c>
      <c r="R26" s="124">
        <f t="shared" ref="R26:R31" si="51">(Q26*$E26*$G26*$H26*$M26*$R$13)/12*11+(Q26*$F26*$G26*$H26*$M26*$R$13)/12</f>
        <v>611018.04866666673</v>
      </c>
      <c r="S26" s="124"/>
      <c r="T26" s="124">
        <f t="shared" si="9"/>
        <v>0</v>
      </c>
      <c r="U26" s="124"/>
      <c r="V26" s="124">
        <f t="shared" si="10"/>
        <v>0</v>
      </c>
      <c r="W26" s="124">
        <v>0</v>
      </c>
      <c r="X26" s="124">
        <f t="shared" si="35"/>
        <v>0</v>
      </c>
      <c r="Y26" s="124"/>
      <c r="Z26" s="124">
        <f t="shared" si="28"/>
        <v>0</v>
      </c>
      <c r="AA26" s="124"/>
      <c r="AB26" s="124"/>
      <c r="AC26" s="124"/>
      <c r="AD26" s="124">
        <f t="shared" si="11"/>
        <v>0</v>
      </c>
      <c r="AE26" s="124"/>
      <c r="AF26" s="124"/>
      <c r="AG26" s="124"/>
      <c r="AH26" s="124">
        <f t="shared" si="30"/>
        <v>0</v>
      </c>
      <c r="AI26" s="124"/>
      <c r="AJ26" s="124"/>
      <c r="AK26" s="125"/>
      <c r="AL26" s="124">
        <f t="shared" si="12"/>
        <v>0</v>
      </c>
      <c r="AM26" s="124">
        <v>12</v>
      </c>
      <c r="AN26" s="124">
        <f t="shared" si="38"/>
        <v>385906.136</v>
      </c>
      <c r="AO26" s="138">
        <v>4</v>
      </c>
      <c r="AP26" s="124">
        <f t="shared" si="39"/>
        <v>128635.37866666667</v>
      </c>
      <c r="AQ26" s="124"/>
      <c r="AR26" s="124">
        <f t="shared" si="36"/>
        <v>0</v>
      </c>
      <c r="AS26" s="140"/>
      <c r="AT26" s="124">
        <f t="shared" si="13"/>
        <v>0</v>
      </c>
      <c r="AU26" s="124">
        <v>1</v>
      </c>
      <c r="AV26" s="129">
        <f t="shared" si="29"/>
        <v>38590.613600000012</v>
      </c>
      <c r="AW26" s="124"/>
      <c r="AX26" s="124">
        <f t="shared" si="14"/>
        <v>0</v>
      </c>
      <c r="AY26" s="124"/>
      <c r="AZ26" s="124">
        <f t="shared" si="15"/>
        <v>0</v>
      </c>
      <c r="BA26" s="124"/>
      <c r="BB26" s="124">
        <f t="shared" si="16"/>
        <v>0</v>
      </c>
      <c r="BC26" s="124"/>
      <c r="BD26" s="124">
        <f t="shared" si="31"/>
        <v>0</v>
      </c>
      <c r="BE26" s="124">
        <v>0</v>
      </c>
      <c r="BF26" s="124">
        <f t="shared" si="32"/>
        <v>0</v>
      </c>
      <c r="BG26" s="124">
        <v>0</v>
      </c>
      <c r="BH26" s="124">
        <f t="shared" si="33"/>
        <v>0</v>
      </c>
      <c r="BI26" s="124">
        <v>1</v>
      </c>
      <c r="BJ26" s="124">
        <f t="shared" si="40"/>
        <v>35082.375999999997</v>
      </c>
      <c r="BK26" s="124"/>
      <c r="BL26" s="124">
        <f t="shared" si="17"/>
        <v>0</v>
      </c>
      <c r="BM26" s="124">
        <v>0</v>
      </c>
      <c r="BN26" s="124">
        <f t="shared" si="18"/>
        <v>0</v>
      </c>
      <c r="BO26" s="124">
        <v>55</v>
      </c>
      <c r="BP26" s="124">
        <f t="shared" si="41"/>
        <v>1929530.6799999997</v>
      </c>
      <c r="BQ26" s="142">
        <v>7</v>
      </c>
      <c r="BR26" s="124">
        <f t="shared" si="37"/>
        <v>245576.63199999998</v>
      </c>
      <c r="BS26" s="124">
        <v>0</v>
      </c>
      <c r="BT26" s="124">
        <f t="shared" ref="BT26:BT27" si="52">(BS26*$E26*$G26*$H26*$N26*$BT$13)/12*11+(BS26*$F26*$G26*$H26*$N26*$BT$13)/12</f>
        <v>0</v>
      </c>
      <c r="BU26" s="124">
        <v>17</v>
      </c>
      <c r="BV26" s="124">
        <f t="shared" si="42"/>
        <v>715680.47039999999</v>
      </c>
      <c r="BW26" s="124">
        <v>4</v>
      </c>
      <c r="BX26" s="129">
        <f t="shared" si="43"/>
        <v>168395.40480000002</v>
      </c>
      <c r="BY26" s="124">
        <v>0</v>
      </c>
      <c r="BZ26" s="124">
        <f t="shared" si="19"/>
        <v>0</v>
      </c>
      <c r="CA26" s="124">
        <v>0</v>
      </c>
      <c r="CB26" s="124">
        <f t="shared" si="20"/>
        <v>0</v>
      </c>
      <c r="CC26" s="124"/>
      <c r="CD26" s="124">
        <f>(CC26*$E26*$G26*$H26*$M26*$CD$13)</f>
        <v>0</v>
      </c>
      <c r="CE26" s="124">
        <v>5</v>
      </c>
      <c r="CF26" s="124">
        <f t="shared" ref="CF26:CF30" si="53">(CE26*$E26*$G26*$H26*$N26*$CF$13)/12*11+(CE26*$F26*$G26*$H26*$N26*$CF$13)/12</f>
        <v>175411.88</v>
      </c>
      <c r="CG26" s="124"/>
      <c r="CH26" s="124">
        <f t="shared" si="22"/>
        <v>0</v>
      </c>
      <c r="CI26" s="124">
        <v>0</v>
      </c>
      <c r="CJ26" s="124">
        <f t="shared" ref="CJ26:CJ31" si="54">(CI26*$E26*$G26*$H26*$M26*$CJ$13)</f>
        <v>0</v>
      </c>
      <c r="CK26" s="124">
        <v>0</v>
      </c>
      <c r="CL26" s="124">
        <f t="shared" si="44"/>
        <v>0</v>
      </c>
      <c r="CM26" s="124">
        <v>0</v>
      </c>
      <c r="CN26" s="124">
        <f t="shared" si="45"/>
        <v>0</v>
      </c>
      <c r="CO26" s="124">
        <v>2</v>
      </c>
      <c r="CP26" s="124">
        <f t="shared" si="46"/>
        <v>52623.563999999998</v>
      </c>
      <c r="CQ26" s="124"/>
      <c r="CR26" s="124">
        <f t="shared" si="47"/>
        <v>0</v>
      </c>
      <c r="CS26" s="124">
        <v>7</v>
      </c>
      <c r="CT26" s="124">
        <f t="shared" si="48"/>
        <v>245576.63199999998</v>
      </c>
      <c r="CU26" s="124">
        <v>10</v>
      </c>
      <c r="CV26" s="124">
        <f t="shared" si="49"/>
        <v>350823.76</v>
      </c>
      <c r="CW26" s="124">
        <v>0</v>
      </c>
      <c r="CX26" s="124">
        <f t="shared" si="23"/>
        <v>0</v>
      </c>
      <c r="CY26" s="140">
        <v>0</v>
      </c>
      <c r="CZ26" s="124">
        <f t="shared" si="24"/>
        <v>0</v>
      </c>
      <c r="DA26" s="124">
        <v>0</v>
      </c>
      <c r="DB26" s="129">
        <f t="shared" si="25"/>
        <v>0</v>
      </c>
      <c r="DC26" s="124">
        <v>0</v>
      </c>
      <c r="DD26" s="124">
        <f t="shared" si="26"/>
        <v>0</v>
      </c>
      <c r="DE26" s="141"/>
      <c r="DF26" s="124">
        <f>(DE26*$E26*$G26*$H26*$N26*$DF$13)</f>
        <v>0</v>
      </c>
      <c r="DG26" s="124">
        <v>17</v>
      </c>
      <c r="DH26" s="124">
        <f t="shared" si="50"/>
        <v>596400.39199999999</v>
      </c>
      <c r="DI26" s="124"/>
      <c r="DJ26" s="124">
        <f>(DI26*$E26*$G26*$H26*$O26*$DJ$13)</f>
        <v>0</v>
      </c>
      <c r="DK26" s="124">
        <v>7</v>
      </c>
      <c r="DL26" s="129">
        <f t="shared" ref="DL26:DL30" si="55">(DK26*$E26*$G26*$H26*$P26*$DL$13)/12*11+(DK26*$F26*$G26*$H26*$P26*$DL$13)/12</f>
        <v>300539.02106666664</v>
      </c>
      <c r="DM26" s="124">
        <f t="shared" si="27"/>
        <v>168</v>
      </c>
      <c r="DN26" s="124">
        <f t="shared" si="27"/>
        <v>5979790.9891999988</v>
      </c>
    </row>
    <row r="27" spans="1:118" ht="30" customHeight="1" x14ac:dyDescent="0.25">
      <c r="A27" s="104"/>
      <c r="B27" s="135">
        <v>10</v>
      </c>
      <c r="C27" s="235" t="s">
        <v>157</v>
      </c>
      <c r="D27" s="118" t="s">
        <v>158</v>
      </c>
      <c r="E27" s="107">
        <f t="shared" si="4"/>
        <v>23460</v>
      </c>
      <c r="F27" s="108">
        <v>23500</v>
      </c>
      <c r="G27" s="136">
        <v>0.46</v>
      </c>
      <c r="H27" s="120">
        <v>1</v>
      </c>
      <c r="I27" s="121"/>
      <c r="J27" s="121"/>
      <c r="K27" s="121"/>
      <c r="L27" s="121"/>
      <c r="M27" s="122">
        <v>1.4</v>
      </c>
      <c r="N27" s="122">
        <v>1.68</v>
      </c>
      <c r="O27" s="122">
        <v>2.23</v>
      </c>
      <c r="P27" s="123">
        <v>2.57</v>
      </c>
      <c r="Q27" s="124">
        <v>278</v>
      </c>
      <c r="R27" s="124">
        <f t="shared" si="51"/>
        <v>4620756.2426666673</v>
      </c>
      <c r="S27" s="124"/>
      <c r="T27" s="124">
        <f t="shared" si="9"/>
        <v>0</v>
      </c>
      <c r="U27" s="124"/>
      <c r="V27" s="124">
        <f t="shared" si="10"/>
        <v>0</v>
      </c>
      <c r="W27" s="124">
        <v>155</v>
      </c>
      <c r="X27" s="124">
        <f t="shared" si="35"/>
        <v>2883137.3279333329</v>
      </c>
      <c r="Y27" s="124">
        <v>0</v>
      </c>
      <c r="Z27" s="124">
        <f t="shared" si="28"/>
        <v>0</v>
      </c>
      <c r="AA27" s="124"/>
      <c r="AB27" s="124"/>
      <c r="AC27" s="124"/>
      <c r="AD27" s="124">
        <f t="shared" si="11"/>
        <v>0</v>
      </c>
      <c r="AE27" s="124"/>
      <c r="AF27" s="124"/>
      <c r="AG27" s="124">
        <v>2</v>
      </c>
      <c r="AH27" s="124">
        <f>(AG27*$E27*$G27*$H27*$M27*$AH$13)/12*11+(AG27*$F27*$G27*$H27*$M27*$AH$13)/12</f>
        <v>33242.850666666673</v>
      </c>
      <c r="AI27" s="124"/>
      <c r="AJ27" s="124"/>
      <c r="AK27" s="125"/>
      <c r="AL27" s="124">
        <f t="shared" si="12"/>
        <v>0</v>
      </c>
      <c r="AM27" s="124">
        <v>145</v>
      </c>
      <c r="AN27" s="124">
        <f t="shared" si="38"/>
        <v>2410106.6733333333</v>
      </c>
      <c r="AO27" s="138">
        <v>209</v>
      </c>
      <c r="AP27" s="124">
        <f t="shared" si="39"/>
        <v>3473877.8946666671</v>
      </c>
      <c r="AQ27" s="124"/>
      <c r="AR27" s="124">
        <f t="shared" si="36"/>
        <v>0</v>
      </c>
      <c r="AS27" s="140">
        <v>0</v>
      </c>
      <c r="AT27" s="124">
        <f t="shared" si="13"/>
        <v>0</v>
      </c>
      <c r="AU27" s="124">
        <v>0</v>
      </c>
      <c r="AV27" s="129">
        <f t="shared" si="29"/>
        <v>0</v>
      </c>
      <c r="AW27" s="124"/>
      <c r="AX27" s="124">
        <f t="shared" si="14"/>
        <v>0</v>
      </c>
      <c r="AY27" s="124">
        <v>0</v>
      </c>
      <c r="AZ27" s="124">
        <f t="shared" si="15"/>
        <v>0</v>
      </c>
      <c r="BA27" s="124"/>
      <c r="BB27" s="124">
        <f t="shared" si="16"/>
        <v>0</v>
      </c>
      <c r="BC27" s="124"/>
      <c r="BD27" s="124">
        <f t="shared" si="31"/>
        <v>0</v>
      </c>
      <c r="BE27" s="124">
        <v>0</v>
      </c>
      <c r="BF27" s="124">
        <f t="shared" si="32"/>
        <v>0</v>
      </c>
      <c r="BG27" s="124">
        <v>0</v>
      </c>
      <c r="BH27" s="124">
        <f t="shared" si="33"/>
        <v>0</v>
      </c>
      <c r="BI27" s="124">
        <v>43</v>
      </c>
      <c r="BJ27" s="124">
        <f t="shared" si="40"/>
        <v>779695.95199999993</v>
      </c>
      <c r="BK27" s="124"/>
      <c r="BL27" s="124">
        <f t="shared" si="17"/>
        <v>0</v>
      </c>
      <c r="BM27" s="124"/>
      <c r="BN27" s="124">
        <f t="shared" si="18"/>
        <v>0</v>
      </c>
      <c r="BO27" s="124">
        <v>374</v>
      </c>
      <c r="BP27" s="124">
        <f t="shared" si="41"/>
        <v>6781541.5360000003</v>
      </c>
      <c r="BQ27" s="142">
        <v>55</v>
      </c>
      <c r="BR27" s="124">
        <f t="shared" si="37"/>
        <v>997285.5199999999</v>
      </c>
      <c r="BS27" s="124">
        <v>1</v>
      </c>
      <c r="BT27" s="124">
        <f t="shared" si="52"/>
        <v>16319.2176</v>
      </c>
      <c r="BU27" s="124">
        <v>80</v>
      </c>
      <c r="BV27" s="124">
        <f t="shared" si="42"/>
        <v>1740716.5439999998</v>
      </c>
      <c r="BW27" s="124">
        <v>65</v>
      </c>
      <c r="BX27" s="129">
        <f t="shared" si="43"/>
        <v>1414332.192</v>
      </c>
      <c r="BY27" s="124">
        <v>0</v>
      </c>
      <c r="BZ27" s="124">
        <f t="shared" si="19"/>
        <v>0</v>
      </c>
      <c r="CA27" s="124">
        <v>0</v>
      </c>
      <c r="CB27" s="124">
        <f t="shared" si="20"/>
        <v>0</v>
      </c>
      <c r="CC27" s="124"/>
      <c r="CD27" s="124">
        <f>(CC27*$E27*$G27*$H27*$M27*$CD$13)</f>
        <v>0</v>
      </c>
      <c r="CE27" s="124">
        <v>38</v>
      </c>
      <c r="CF27" s="124">
        <f t="shared" si="53"/>
        <v>689033.63199999998</v>
      </c>
      <c r="CG27" s="124"/>
      <c r="CH27" s="124">
        <f t="shared" si="22"/>
        <v>0</v>
      </c>
      <c r="CI27" s="124">
        <v>0</v>
      </c>
      <c r="CJ27" s="124">
        <f t="shared" si="54"/>
        <v>0</v>
      </c>
      <c r="CK27" s="124">
        <v>15</v>
      </c>
      <c r="CL27" s="124">
        <f t="shared" si="44"/>
        <v>181324.63999999998</v>
      </c>
      <c r="CM27" s="124">
        <v>15</v>
      </c>
      <c r="CN27" s="124">
        <f t="shared" si="45"/>
        <v>226655.8</v>
      </c>
      <c r="CO27" s="124">
        <v>50</v>
      </c>
      <c r="CP27" s="124">
        <f t="shared" si="46"/>
        <v>679967.4</v>
      </c>
      <c r="CQ27" s="124">
        <v>20</v>
      </c>
      <c r="CR27" s="124">
        <f t="shared" si="47"/>
        <v>302207.73333333328</v>
      </c>
      <c r="CS27" s="124">
        <v>141</v>
      </c>
      <c r="CT27" s="124">
        <f t="shared" si="48"/>
        <v>2556677.4240000001</v>
      </c>
      <c r="CU27" s="124">
        <v>70</v>
      </c>
      <c r="CV27" s="124">
        <f t="shared" si="49"/>
        <v>1269272.48</v>
      </c>
      <c r="CW27" s="124">
        <v>0</v>
      </c>
      <c r="CX27" s="124">
        <f t="shared" si="23"/>
        <v>0</v>
      </c>
      <c r="CY27" s="140">
        <v>0</v>
      </c>
      <c r="CZ27" s="124">
        <f t="shared" si="24"/>
        <v>0</v>
      </c>
      <c r="DA27" s="124">
        <v>0</v>
      </c>
      <c r="DB27" s="129">
        <f t="shared" si="25"/>
        <v>0</v>
      </c>
      <c r="DC27" s="124">
        <v>0</v>
      </c>
      <c r="DD27" s="124">
        <f t="shared" si="26"/>
        <v>0</v>
      </c>
      <c r="DE27" s="141">
        <v>5</v>
      </c>
      <c r="DF27" s="124">
        <f t="shared" ref="DF27:DF30" si="56">(DE27*$E27*$G27*$H27*$N27*$DF$13)/12*11+(DE27*$F27*$G27*$H27*$N27*$DF$13)/12</f>
        <v>90662.319999999992</v>
      </c>
      <c r="DG27" s="124">
        <v>39</v>
      </c>
      <c r="DH27" s="124">
        <f t="shared" si="50"/>
        <v>707166.09600000002</v>
      </c>
      <c r="DI27" s="124">
        <v>3</v>
      </c>
      <c r="DJ27" s="124">
        <f>(DI27*$E27*$G27*$H27*$O27*$DJ$13)/12*11+(DI27*$F27*$G27*$H27*$O27*$DJ$13)/12</f>
        <v>57764.849600000001</v>
      </c>
      <c r="DK27" s="124">
        <v>21</v>
      </c>
      <c r="DL27" s="129">
        <f t="shared" si="55"/>
        <v>466004.3248</v>
      </c>
      <c r="DM27" s="124">
        <f t="shared" si="27"/>
        <v>1824</v>
      </c>
      <c r="DN27" s="124">
        <f t="shared" si="27"/>
        <v>32377748.650599997</v>
      </c>
    </row>
    <row r="28" spans="1:118" ht="30" customHeight="1" x14ac:dyDescent="0.25">
      <c r="A28" s="104"/>
      <c r="B28" s="135">
        <v>11</v>
      </c>
      <c r="C28" s="235" t="s">
        <v>159</v>
      </c>
      <c r="D28" s="118" t="s">
        <v>160</v>
      </c>
      <c r="E28" s="107">
        <f t="shared" si="4"/>
        <v>23460</v>
      </c>
      <c r="F28" s="108">
        <v>23500</v>
      </c>
      <c r="G28" s="122">
        <v>0.39</v>
      </c>
      <c r="H28" s="120">
        <v>1</v>
      </c>
      <c r="I28" s="121"/>
      <c r="J28" s="121"/>
      <c r="K28" s="121"/>
      <c r="L28" s="121"/>
      <c r="M28" s="122">
        <v>1.4</v>
      </c>
      <c r="N28" s="122">
        <v>1.68</v>
      </c>
      <c r="O28" s="122">
        <v>2.23</v>
      </c>
      <c r="P28" s="123">
        <v>2.57</v>
      </c>
      <c r="Q28" s="124">
        <v>418</v>
      </c>
      <c r="R28" s="124">
        <f>(Q28*$E28*$G28*$H28*$M28*$R$13)/12*11+(Q28*$F28*$G28*$H28*$M28*$R$13)/12</f>
        <v>5890488.6040000003</v>
      </c>
      <c r="S28" s="124"/>
      <c r="T28" s="124">
        <f t="shared" si="9"/>
        <v>0</v>
      </c>
      <c r="U28" s="124"/>
      <c r="V28" s="124">
        <f t="shared" si="10"/>
        <v>0</v>
      </c>
      <c r="W28" s="124">
        <v>11</v>
      </c>
      <c r="X28" s="124">
        <f t="shared" si="35"/>
        <v>173473.48018000004</v>
      </c>
      <c r="Y28" s="124">
        <v>4</v>
      </c>
      <c r="Z28" s="124">
        <f>(Y28*$E28*$G28*$H28*$M28*$Z$13)/12*4+(Y28*$E28*$G28*$H28*$M28*$Z$15)/12*7+(Y28*$F28*$G28*$H28*$M28*$Z$15)/12</f>
        <v>66617.823999999993</v>
      </c>
      <c r="AA28" s="124"/>
      <c r="AB28" s="124"/>
      <c r="AC28" s="124"/>
      <c r="AD28" s="124">
        <f t="shared" si="11"/>
        <v>0</v>
      </c>
      <c r="AE28" s="124"/>
      <c r="AF28" s="124"/>
      <c r="AG28" s="124">
        <v>2</v>
      </c>
      <c r="AH28" s="124">
        <f t="shared" ref="AH28:AH31" si="57">(AG28*$E28*$G28*$H28*$M28*$AH$13)/12*11+(AG28*$F28*$G28*$H28*$M28*$AH$13)/12</f>
        <v>28184.155999999999</v>
      </c>
      <c r="AI28" s="124"/>
      <c r="AJ28" s="124"/>
      <c r="AK28" s="125"/>
      <c r="AL28" s="124">
        <f t="shared" si="12"/>
        <v>0</v>
      </c>
      <c r="AM28" s="124">
        <v>260</v>
      </c>
      <c r="AN28" s="124">
        <f t="shared" si="38"/>
        <v>3663940.28</v>
      </c>
      <c r="AO28" s="138">
        <v>70</v>
      </c>
      <c r="AP28" s="124">
        <f t="shared" si="39"/>
        <v>986445.46</v>
      </c>
      <c r="AQ28" s="124"/>
      <c r="AR28" s="124">
        <f t="shared" si="36"/>
        <v>0</v>
      </c>
      <c r="AS28" s="140"/>
      <c r="AT28" s="124">
        <f t="shared" si="13"/>
        <v>0</v>
      </c>
      <c r="AU28" s="124">
        <v>7</v>
      </c>
      <c r="AV28" s="129">
        <f t="shared" si="29"/>
        <v>118373.4552</v>
      </c>
      <c r="AW28" s="124"/>
      <c r="AX28" s="124">
        <f t="shared" si="14"/>
        <v>0</v>
      </c>
      <c r="AY28" s="124"/>
      <c r="AZ28" s="124">
        <f t="shared" si="15"/>
        <v>0</v>
      </c>
      <c r="BA28" s="124"/>
      <c r="BB28" s="124">
        <f t="shared" si="16"/>
        <v>0</v>
      </c>
      <c r="BC28" s="124"/>
      <c r="BD28" s="124">
        <f t="shared" si="31"/>
        <v>0</v>
      </c>
      <c r="BE28" s="124">
        <v>0</v>
      </c>
      <c r="BF28" s="124">
        <f t="shared" si="32"/>
        <v>0</v>
      </c>
      <c r="BG28" s="124"/>
      <c r="BH28" s="124">
        <f t="shared" si="33"/>
        <v>0</v>
      </c>
      <c r="BI28" s="124">
        <v>44</v>
      </c>
      <c r="BJ28" s="124">
        <f t="shared" si="40"/>
        <v>676419.74400000006</v>
      </c>
      <c r="BK28" s="124"/>
      <c r="BL28" s="124">
        <f t="shared" si="17"/>
        <v>0</v>
      </c>
      <c r="BM28" s="124">
        <v>0</v>
      </c>
      <c r="BN28" s="124">
        <f t="shared" si="18"/>
        <v>0</v>
      </c>
      <c r="BO28" s="124">
        <v>329</v>
      </c>
      <c r="BP28" s="124">
        <f t="shared" si="41"/>
        <v>5057774.9040000001</v>
      </c>
      <c r="BQ28" s="124">
        <v>100</v>
      </c>
      <c r="BR28" s="124">
        <f>(BQ28*$E28*$G28*$H28*$N28*$BR$13)/12*11+(BQ28*$F28*$G28*$H28*$N28*$BR$13)/12</f>
        <v>1537317.5999999999</v>
      </c>
      <c r="BS28" s="124">
        <v>0</v>
      </c>
      <c r="BT28" s="124">
        <f>(BS28*$E28*$G28*$H28*$N28*$BT$13)</f>
        <v>0</v>
      </c>
      <c r="BU28" s="124">
        <v>1</v>
      </c>
      <c r="BV28" s="124">
        <f t="shared" si="42"/>
        <v>18447.811199999996</v>
      </c>
      <c r="BW28" s="124">
        <f>248+76</f>
        <v>324</v>
      </c>
      <c r="BX28" s="129">
        <f t="shared" si="43"/>
        <v>5977090.8287999993</v>
      </c>
      <c r="BY28" s="124">
        <v>0</v>
      </c>
      <c r="BZ28" s="124">
        <f t="shared" si="19"/>
        <v>0</v>
      </c>
      <c r="CA28" s="124">
        <v>0</v>
      </c>
      <c r="CB28" s="124">
        <f t="shared" si="20"/>
        <v>0</v>
      </c>
      <c r="CC28" s="124"/>
      <c r="CD28" s="124">
        <f>(CC28*$E28*$G28*$H28*$M28*$CD$13)</f>
        <v>0</v>
      </c>
      <c r="CE28" s="124">
        <v>91</v>
      </c>
      <c r="CF28" s="124">
        <f t="shared" si="53"/>
        <v>1398959.0159999998</v>
      </c>
      <c r="CG28" s="124"/>
      <c r="CH28" s="124">
        <f t="shared" si="22"/>
        <v>0</v>
      </c>
      <c r="CI28" s="124">
        <v>0</v>
      </c>
      <c r="CJ28" s="124">
        <f t="shared" si="54"/>
        <v>0</v>
      </c>
      <c r="CK28" s="124">
        <v>28</v>
      </c>
      <c r="CL28" s="124">
        <f t="shared" si="44"/>
        <v>286965.95199999999</v>
      </c>
      <c r="CM28" s="124">
        <v>60</v>
      </c>
      <c r="CN28" s="124">
        <f t="shared" si="45"/>
        <v>768658.79999999993</v>
      </c>
      <c r="CO28" s="124">
        <v>168</v>
      </c>
      <c r="CP28" s="124">
        <f t="shared" si="46"/>
        <v>1937020.176</v>
      </c>
      <c r="CQ28" s="124">
        <v>27</v>
      </c>
      <c r="CR28" s="124">
        <f t="shared" si="47"/>
        <v>345896.46</v>
      </c>
      <c r="CS28" s="124">
        <v>136</v>
      </c>
      <c r="CT28" s="124">
        <f t="shared" si="48"/>
        <v>2090751.9360000005</v>
      </c>
      <c r="CU28" s="124">
        <v>60</v>
      </c>
      <c r="CV28" s="124">
        <f t="shared" si="49"/>
        <v>922390.56</v>
      </c>
      <c r="CW28" s="124">
        <v>0</v>
      </c>
      <c r="CX28" s="124">
        <f t="shared" si="23"/>
        <v>0</v>
      </c>
      <c r="CY28" s="140">
        <v>0</v>
      </c>
      <c r="CZ28" s="124">
        <f t="shared" si="24"/>
        <v>0</v>
      </c>
      <c r="DA28" s="124">
        <v>0</v>
      </c>
      <c r="DB28" s="129">
        <f t="shared" si="25"/>
        <v>0</v>
      </c>
      <c r="DC28" s="124"/>
      <c r="DD28" s="124">
        <f t="shared" si="26"/>
        <v>0</v>
      </c>
      <c r="DE28" s="141">
        <v>20</v>
      </c>
      <c r="DF28" s="124">
        <f t="shared" si="56"/>
        <v>307463.51999999996</v>
      </c>
      <c r="DG28" s="124">
        <v>65</v>
      </c>
      <c r="DH28" s="124">
        <f t="shared" si="50"/>
        <v>999256.44</v>
      </c>
      <c r="DI28" s="124"/>
      <c r="DJ28" s="124">
        <f>(DI28*$E28*$G28*$H28*$O28*$DJ$13)</f>
        <v>0</v>
      </c>
      <c r="DK28" s="124">
        <v>19</v>
      </c>
      <c r="DL28" s="129">
        <f t="shared" si="55"/>
        <v>357462.9448</v>
      </c>
      <c r="DM28" s="124">
        <f t="shared" si="27"/>
        <v>2244</v>
      </c>
      <c r="DN28" s="124">
        <f t="shared" si="27"/>
        <v>33609399.952180006</v>
      </c>
    </row>
    <row r="29" spans="1:118" ht="30" customHeight="1" x14ac:dyDescent="0.25">
      <c r="A29" s="104"/>
      <c r="B29" s="135">
        <v>12</v>
      </c>
      <c r="C29" s="235" t="s">
        <v>161</v>
      </c>
      <c r="D29" s="118" t="s">
        <v>162</v>
      </c>
      <c r="E29" s="107">
        <f t="shared" si="4"/>
        <v>23460</v>
      </c>
      <c r="F29" s="108">
        <v>23500</v>
      </c>
      <c r="G29" s="122">
        <v>0.57999999999999996</v>
      </c>
      <c r="H29" s="120">
        <v>1</v>
      </c>
      <c r="I29" s="121"/>
      <c r="J29" s="121"/>
      <c r="K29" s="121"/>
      <c r="L29" s="121"/>
      <c r="M29" s="122">
        <v>1.4</v>
      </c>
      <c r="N29" s="122">
        <v>1.68</v>
      </c>
      <c r="O29" s="122">
        <v>2.23</v>
      </c>
      <c r="P29" s="123">
        <v>2.57</v>
      </c>
      <c r="Q29" s="124">
        <v>247</v>
      </c>
      <c r="R29" s="124">
        <f t="shared" si="51"/>
        <v>5176489.9853333328</v>
      </c>
      <c r="S29" s="124"/>
      <c r="T29" s="124">
        <f t="shared" si="9"/>
        <v>0</v>
      </c>
      <c r="U29" s="124"/>
      <c r="V29" s="124">
        <f t="shared" si="10"/>
        <v>0</v>
      </c>
      <c r="W29" s="124">
        <v>257</v>
      </c>
      <c r="X29" s="124">
        <f t="shared" si="35"/>
        <v>6027495.7938533323</v>
      </c>
      <c r="Y29" s="124"/>
      <c r="Z29" s="124">
        <f t="shared" ref="Z29:Z33" si="58">(Y29*$E29*$G29*$H29*$M29*$Z$13)/12*4+(Y29*$E29*$G29*$H29*$M29*$Z$15)/12*7+(Y29*$F29*$G29*$H29*$M29*$Z$15)/12</f>
        <v>0</v>
      </c>
      <c r="AA29" s="124"/>
      <c r="AB29" s="124"/>
      <c r="AC29" s="124"/>
      <c r="AD29" s="124">
        <f t="shared" si="11"/>
        <v>0</v>
      </c>
      <c r="AE29" s="124"/>
      <c r="AF29" s="124"/>
      <c r="AG29" s="124">
        <v>21</v>
      </c>
      <c r="AH29" s="124">
        <f t="shared" si="57"/>
        <v>440106.43599999999</v>
      </c>
      <c r="AI29" s="124"/>
      <c r="AJ29" s="124"/>
      <c r="AK29" s="125"/>
      <c r="AL29" s="124">
        <f t="shared" si="12"/>
        <v>0</v>
      </c>
      <c r="AM29" s="124">
        <v>380</v>
      </c>
      <c r="AN29" s="124">
        <f t="shared" si="38"/>
        <v>7963830.7466666671</v>
      </c>
      <c r="AO29" s="138">
        <v>270</v>
      </c>
      <c r="AP29" s="124">
        <f t="shared" si="39"/>
        <v>5658511.3199999994</v>
      </c>
      <c r="AQ29" s="124"/>
      <c r="AR29" s="124">
        <f t="shared" si="36"/>
        <v>0</v>
      </c>
      <c r="AS29" s="139"/>
      <c r="AT29" s="124">
        <f t="shared" si="13"/>
        <v>0</v>
      </c>
      <c r="AU29" s="124">
        <v>66</v>
      </c>
      <c r="AV29" s="129">
        <f t="shared" si="29"/>
        <v>1659829.9872000001</v>
      </c>
      <c r="AW29" s="124"/>
      <c r="AX29" s="124">
        <f t="shared" si="14"/>
        <v>0</v>
      </c>
      <c r="AY29" s="124"/>
      <c r="AZ29" s="124">
        <f t="shared" si="15"/>
        <v>0</v>
      </c>
      <c r="BA29" s="124"/>
      <c r="BB29" s="124">
        <f t="shared" si="16"/>
        <v>0</v>
      </c>
      <c r="BC29" s="124"/>
      <c r="BD29" s="124">
        <f t="shared" si="31"/>
        <v>0</v>
      </c>
      <c r="BE29" s="124">
        <v>0</v>
      </c>
      <c r="BF29" s="124">
        <f t="shared" si="32"/>
        <v>0</v>
      </c>
      <c r="BG29" s="124"/>
      <c r="BH29" s="124">
        <f t="shared" si="33"/>
        <v>0</v>
      </c>
      <c r="BI29" s="124">
        <v>99</v>
      </c>
      <c r="BJ29" s="124">
        <f t="shared" si="40"/>
        <v>2263404.5279999999</v>
      </c>
      <c r="BK29" s="124"/>
      <c r="BL29" s="124">
        <f t="shared" si="17"/>
        <v>0</v>
      </c>
      <c r="BM29" s="124">
        <v>0</v>
      </c>
      <c r="BN29" s="124">
        <f t="shared" si="18"/>
        <v>0</v>
      </c>
      <c r="BO29" s="124">
        <v>970</v>
      </c>
      <c r="BP29" s="124">
        <f>(BO29*$E29*$G29*$H29*$N29*$BP$13)/12*11+(BO29*$F29*$G29*$H29*$N29*$BP$13)/12</f>
        <v>22176791.839999996</v>
      </c>
      <c r="BQ29" s="124">
        <v>30</v>
      </c>
      <c r="BR29" s="124">
        <f t="shared" si="37"/>
        <v>685880.15999999992</v>
      </c>
      <c r="BS29" s="124">
        <v>0</v>
      </c>
      <c r="BT29" s="124">
        <f>(BS29*$E29*$G29*$H29*$N29*$BT$13)</f>
        <v>0</v>
      </c>
      <c r="BU29" s="124">
        <v>1</v>
      </c>
      <c r="BV29" s="124">
        <f t="shared" si="42"/>
        <v>27435.206399999999</v>
      </c>
      <c r="BW29" s="124">
        <v>0</v>
      </c>
      <c r="BX29" s="129">
        <f t="shared" si="43"/>
        <v>0</v>
      </c>
      <c r="BY29" s="124">
        <v>0</v>
      </c>
      <c r="BZ29" s="124">
        <f t="shared" si="19"/>
        <v>0</v>
      </c>
      <c r="CA29" s="124">
        <v>0</v>
      </c>
      <c r="CB29" s="124">
        <f t="shared" si="20"/>
        <v>0</v>
      </c>
      <c r="CC29" s="124">
        <v>153</v>
      </c>
      <c r="CD29" s="124">
        <f t="shared" ref="CD29:CD31" si="59">(CC29*$E29*$G29*$H29*$M29*$CD$13)/12*11+(CC29*$F29*$G29*$H29*$M29*$CD$13)/12</f>
        <v>2914990.6799999997</v>
      </c>
      <c r="CE29" s="124">
        <v>20</v>
      </c>
      <c r="CF29" s="124">
        <f t="shared" si="53"/>
        <v>457253.44</v>
      </c>
      <c r="CG29" s="124">
        <v>0</v>
      </c>
      <c r="CH29" s="124">
        <f t="shared" si="22"/>
        <v>0</v>
      </c>
      <c r="CI29" s="124">
        <v>0</v>
      </c>
      <c r="CJ29" s="124">
        <f t="shared" si="54"/>
        <v>0</v>
      </c>
      <c r="CK29" s="124">
        <v>0</v>
      </c>
      <c r="CL29" s="124">
        <f>(CK29*$E29*$G29*$H29*$M29*$CL$13)</f>
        <v>0</v>
      </c>
      <c r="CM29" s="124">
        <v>0</v>
      </c>
      <c r="CN29" s="124">
        <f t="shared" si="45"/>
        <v>0</v>
      </c>
      <c r="CO29" s="124">
        <v>0</v>
      </c>
      <c r="CP29" s="124">
        <f t="shared" si="46"/>
        <v>0</v>
      </c>
      <c r="CQ29" s="124">
        <v>0</v>
      </c>
      <c r="CR29" s="124">
        <f t="shared" si="47"/>
        <v>0</v>
      </c>
      <c r="CS29" s="124">
        <v>18</v>
      </c>
      <c r="CT29" s="124">
        <f t="shared" si="48"/>
        <v>411528.09599999996</v>
      </c>
      <c r="CU29" s="124">
        <f>30-3</f>
        <v>27</v>
      </c>
      <c r="CV29" s="124">
        <f t="shared" si="49"/>
        <v>617292.14399999997</v>
      </c>
      <c r="CW29" s="124">
        <v>0</v>
      </c>
      <c r="CX29" s="124">
        <f t="shared" si="23"/>
        <v>0</v>
      </c>
      <c r="CY29" s="140">
        <v>0</v>
      </c>
      <c r="CZ29" s="124">
        <f t="shared" si="24"/>
        <v>0</v>
      </c>
      <c r="DA29" s="124">
        <v>0</v>
      </c>
      <c r="DB29" s="129">
        <f t="shared" si="25"/>
        <v>0</v>
      </c>
      <c r="DC29" s="124"/>
      <c r="DD29" s="124">
        <f t="shared" si="26"/>
        <v>0</v>
      </c>
      <c r="DE29" s="141"/>
      <c r="DF29" s="124">
        <f t="shared" si="56"/>
        <v>0</v>
      </c>
      <c r="DG29" s="124">
        <v>2</v>
      </c>
      <c r="DH29" s="124">
        <f t="shared" si="50"/>
        <v>45725.344000000005</v>
      </c>
      <c r="DI29" s="124"/>
      <c r="DJ29" s="124">
        <f>(DI29*$E29*$G29*$H29*$O29*$DJ$13)</f>
        <v>0</v>
      </c>
      <c r="DK29" s="124">
        <v>0</v>
      </c>
      <c r="DL29" s="129">
        <f t="shared" si="55"/>
        <v>0</v>
      </c>
      <c r="DM29" s="124">
        <f t="shared" si="27"/>
        <v>2561</v>
      </c>
      <c r="DN29" s="124">
        <f t="shared" si="27"/>
        <v>56526565.707453318</v>
      </c>
    </row>
    <row r="30" spans="1:118" ht="30" customHeight="1" x14ac:dyDescent="0.25">
      <c r="A30" s="104"/>
      <c r="B30" s="135">
        <v>13</v>
      </c>
      <c r="C30" s="235" t="s">
        <v>163</v>
      </c>
      <c r="D30" s="118" t="s">
        <v>164</v>
      </c>
      <c r="E30" s="107">
        <f t="shared" si="4"/>
        <v>23460</v>
      </c>
      <c r="F30" s="108">
        <v>23500</v>
      </c>
      <c r="G30" s="122">
        <v>1.17</v>
      </c>
      <c r="H30" s="120">
        <v>1</v>
      </c>
      <c r="I30" s="121"/>
      <c r="J30" s="121"/>
      <c r="K30" s="121"/>
      <c r="L30" s="121"/>
      <c r="M30" s="122">
        <v>1.4</v>
      </c>
      <c r="N30" s="122">
        <v>1.68</v>
      </c>
      <c r="O30" s="122">
        <v>2.23</v>
      </c>
      <c r="P30" s="123">
        <v>2.57</v>
      </c>
      <c r="Q30" s="124">
        <f>369+40</f>
        <v>409</v>
      </c>
      <c r="R30" s="124">
        <f t="shared" si="51"/>
        <v>17290979.705999997</v>
      </c>
      <c r="S30" s="124">
        <v>4</v>
      </c>
      <c r="T30" s="124">
        <f>(S30*$E30*$G30*$H30*$M30*$T$13)/12*11+(S30*$F30*$G30*$H30*$M30*$T$13)/12</f>
        <v>169104.93599999999</v>
      </c>
      <c r="U30" s="124"/>
      <c r="V30" s="124">
        <f t="shared" si="10"/>
        <v>0</v>
      </c>
      <c r="W30" s="124">
        <v>561</v>
      </c>
      <c r="X30" s="124">
        <f t="shared" si="35"/>
        <v>26541442.467540003</v>
      </c>
      <c r="Y30" s="124">
        <v>35</v>
      </c>
      <c r="Z30" s="124">
        <f t="shared" si="58"/>
        <v>1748717.8799999997</v>
      </c>
      <c r="AA30" s="124"/>
      <c r="AB30" s="124"/>
      <c r="AC30" s="124"/>
      <c r="AD30" s="124">
        <f t="shared" si="11"/>
        <v>0</v>
      </c>
      <c r="AE30" s="124"/>
      <c r="AF30" s="124"/>
      <c r="AG30" s="124">
        <v>42</v>
      </c>
      <c r="AH30" s="124">
        <f t="shared" si="57"/>
        <v>1775601.8279999997</v>
      </c>
      <c r="AI30" s="124"/>
      <c r="AJ30" s="124"/>
      <c r="AK30" s="125"/>
      <c r="AL30" s="124">
        <f t="shared" si="12"/>
        <v>0</v>
      </c>
      <c r="AM30" s="124">
        <v>400</v>
      </c>
      <c r="AN30" s="124">
        <f t="shared" si="38"/>
        <v>16910493.599999998</v>
      </c>
      <c r="AO30" s="138">
        <v>251</v>
      </c>
      <c r="AP30" s="124">
        <f t="shared" si="39"/>
        <v>10611334.733999999</v>
      </c>
      <c r="AQ30" s="124">
        <v>2</v>
      </c>
      <c r="AR30" s="124">
        <f>(AQ30*$E30*$G30*$H30*$N30*$AR$13)/12*11+(AQ30*$F30*$G30*$H30*$N30*$AR$13)/12</f>
        <v>101462.9616</v>
      </c>
      <c r="AS30" s="140">
        <v>12</v>
      </c>
      <c r="AT30" s="124">
        <f>(AS30*$E30*$G30*$H30*$N30*$AT$13)/12*4+(AS30*$E30*$G30*$H30*$N30*$AT$15)/12*7+(AS30*$F30*$G30*$H30*$N30*$AT$15)/12</f>
        <v>719472.49919999985</v>
      </c>
      <c r="AU30" s="124">
        <v>15</v>
      </c>
      <c r="AV30" s="129">
        <f t="shared" si="29"/>
        <v>760972.21200000006</v>
      </c>
      <c r="AW30" s="124"/>
      <c r="AX30" s="124">
        <f t="shared" si="14"/>
        <v>0</v>
      </c>
      <c r="AY30" s="124"/>
      <c r="AZ30" s="124">
        <f t="shared" si="15"/>
        <v>0</v>
      </c>
      <c r="BA30" s="124"/>
      <c r="BB30" s="124">
        <f t="shared" si="16"/>
        <v>0</v>
      </c>
      <c r="BC30" s="124"/>
      <c r="BD30" s="124">
        <f t="shared" si="31"/>
        <v>0</v>
      </c>
      <c r="BE30" s="124">
        <v>0</v>
      </c>
      <c r="BF30" s="124">
        <f t="shared" si="32"/>
        <v>0</v>
      </c>
      <c r="BG30" s="124"/>
      <c r="BH30" s="124">
        <f t="shared" si="33"/>
        <v>0</v>
      </c>
      <c r="BI30" s="124">
        <v>25</v>
      </c>
      <c r="BJ30" s="124">
        <f t="shared" si="40"/>
        <v>1152988.2</v>
      </c>
      <c r="BK30" s="124"/>
      <c r="BL30" s="124">
        <f t="shared" si="17"/>
        <v>0</v>
      </c>
      <c r="BM30" s="124">
        <v>0</v>
      </c>
      <c r="BN30" s="124">
        <f t="shared" si="18"/>
        <v>0</v>
      </c>
      <c r="BO30" s="124">
        <v>395</v>
      </c>
      <c r="BP30" s="124">
        <f t="shared" si="41"/>
        <v>18217213.559999999</v>
      </c>
      <c r="BQ30" s="124">
        <v>72</v>
      </c>
      <c r="BR30" s="124">
        <f t="shared" si="37"/>
        <v>3320606.0159999998</v>
      </c>
      <c r="BS30" s="124">
        <v>0</v>
      </c>
      <c r="BT30" s="124">
        <f>(BS30*$E30*$G30*$H30*$N30*$BT$13)</f>
        <v>0</v>
      </c>
      <c r="BU30" s="124">
        <v>25</v>
      </c>
      <c r="BV30" s="124">
        <f t="shared" si="42"/>
        <v>1383585.8399999999</v>
      </c>
      <c r="BW30" s="124">
        <v>40</v>
      </c>
      <c r="BX30" s="129">
        <f t="shared" si="43"/>
        <v>2213737.3439999996</v>
      </c>
      <c r="BY30" s="124">
        <v>0</v>
      </c>
      <c r="BZ30" s="124">
        <f t="shared" si="19"/>
        <v>0</v>
      </c>
      <c r="CA30" s="124">
        <v>0</v>
      </c>
      <c r="CB30" s="124">
        <f t="shared" si="20"/>
        <v>0</v>
      </c>
      <c r="CC30" s="124">
        <v>11</v>
      </c>
      <c r="CD30" s="124">
        <f t="shared" si="59"/>
        <v>422762.33999999997</v>
      </c>
      <c r="CE30" s="124">
        <v>20</v>
      </c>
      <c r="CF30" s="124">
        <f t="shared" si="53"/>
        <v>922390.56</v>
      </c>
      <c r="CG30" s="124">
        <v>0</v>
      </c>
      <c r="CH30" s="124">
        <f t="shared" si="22"/>
        <v>0</v>
      </c>
      <c r="CI30" s="124">
        <v>0</v>
      </c>
      <c r="CJ30" s="124">
        <f t="shared" si="54"/>
        <v>0</v>
      </c>
      <c r="CK30" s="124">
        <v>0</v>
      </c>
      <c r="CL30" s="124">
        <f>(CK30*$E30*$G30*$H30*$M30*$CL$13)</f>
        <v>0</v>
      </c>
      <c r="CM30" s="124">
        <v>4</v>
      </c>
      <c r="CN30" s="124">
        <f t="shared" si="45"/>
        <v>153731.75999999998</v>
      </c>
      <c r="CO30" s="124">
        <v>7</v>
      </c>
      <c r="CP30" s="124">
        <f t="shared" si="46"/>
        <v>242127.522</v>
      </c>
      <c r="CQ30" s="124">
        <v>10</v>
      </c>
      <c r="CR30" s="124">
        <f t="shared" si="47"/>
        <v>384329.39999999997</v>
      </c>
      <c r="CS30" s="124">
        <v>42</v>
      </c>
      <c r="CT30" s="124">
        <f t="shared" si="48"/>
        <v>1937020.176</v>
      </c>
      <c r="CU30" s="124">
        <v>0</v>
      </c>
      <c r="CV30" s="124">
        <f>(CU30*$E30*$G30*$H30*$N30*$CV$13)</f>
        <v>0</v>
      </c>
      <c r="CW30" s="124">
        <v>0</v>
      </c>
      <c r="CX30" s="124">
        <f t="shared" si="23"/>
        <v>0</v>
      </c>
      <c r="CY30" s="140">
        <v>0</v>
      </c>
      <c r="CZ30" s="124">
        <f t="shared" si="24"/>
        <v>0</v>
      </c>
      <c r="DA30" s="124">
        <v>0</v>
      </c>
      <c r="DB30" s="129">
        <f t="shared" si="25"/>
        <v>0</v>
      </c>
      <c r="DC30" s="124">
        <v>0</v>
      </c>
      <c r="DD30" s="124">
        <f t="shared" si="26"/>
        <v>0</v>
      </c>
      <c r="DE30" s="141">
        <v>1</v>
      </c>
      <c r="DF30" s="124">
        <f t="shared" si="56"/>
        <v>46119.527999999998</v>
      </c>
      <c r="DG30" s="124">
        <v>7</v>
      </c>
      <c r="DH30" s="124">
        <f t="shared" si="50"/>
        <v>322836.696</v>
      </c>
      <c r="DI30" s="124"/>
      <c r="DJ30" s="124">
        <f>(DI30*$E30*$G30*$H30*$O30*$DJ$13)</f>
        <v>0</v>
      </c>
      <c r="DK30" s="124">
        <v>6</v>
      </c>
      <c r="DL30" s="129">
        <f t="shared" si="55"/>
        <v>338649.10559999995</v>
      </c>
      <c r="DM30" s="124">
        <f t="shared" si="27"/>
        <v>2396</v>
      </c>
      <c r="DN30" s="124">
        <f t="shared" si="27"/>
        <v>107687680.87194002</v>
      </c>
    </row>
    <row r="31" spans="1:118" ht="30" customHeight="1" x14ac:dyDescent="0.25">
      <c r="A31" s="104"/>
      <c r="B31" s="135">
        <v>14</v>
      </c>
      <c r="C31" s="235" t="s">
        <v>165</v>
      </c>
      <c r="D31" s="118" t="s">
        <v>166</v>
      </c>
      <c r="E31" s="107">
        <f t="shared" si="4"/>
        <v>23460</v>
      </c>
      <c r="F31" s="108">
        <v>23500</v>
      </c>
      <c r="G31" s="122">
        <v>2.2000000000000002</v>
      </c>
      <c r="H31" s="120">
        <v>1</v>
      </c>
      <c r="I31" s="121"/>
      <c r="J31" s="121"/>
      <c r="K31" s="121"/>
      <c r="L31" s="121"/>
      <c r="M31" s="122">
        <v>1.4</v>
      </c>
      <c r="N31" s="122">
        <v>1.68</v>
      </c>
      <c r="O31" s="122">
        <v>2.23</v>
      </c>
      <c r="P31" s="123">
        <v>2.57</v>
      </c>
      <c r="Q31" s="124">
        <f>104+16</f>
        <v>120</v>
      </c>
      <c r="R31" s="124">
        <f t="shared" si="51"/>
        <v>9539252.8000000026</v>
      </c>
      <c r="S31" s="124">
        <v>1</v>
      </c>
      <c r="T31" s="124">
        <f>(S31*$E31*$G31*$H31*$M31*$T$13)/12*11+(S31*$F31*$G31*$H31*$M31*$T$13)/12</f>
        <v>79493.773333333331</v>
      </c>
      <c r="U31" s="124"/>
      <c r="V31" s="124">
        <f t="shared" si="10"/>
        <v>0</v>
      </c>
      <c r="W31" s="124">
        <v>315</v>
      </c>
      <c r="X31" s="124">
        <f t="shared" si="35"/>
        <v>28022639.106000002</v>
      </c>
      <c r="Y31" s="124">
        <v>6</v>
      </c>
      <c r="Z31" s="124">
        <f t="shared" si="58"/>
        <v>563689.28</v>
      </c>
      <c r="AA31" s="124"/>
      <c r="AB31" s="124"/>
      <c r="AC31" s="124"/>
      <c r="AD31" s="124">
        <f t="shared" si="11"/>
        <v>0</v>
      </c>
      <c r="AE31" s="124"/>
      <c r="AF31" s="124"/>
      <c r="AG31" s="124">
        <v>11</v>
      </c>
      <c r="AH31" s="124">
        <f t="shared" si="57"/>
        <v>874431.50666666671</v>
      </c>
      <c r="AI31" s="124"/>
      <c r="AJ31" s="124"/>
      <c r="AK31" s="125"/>
      <c r="AL31" s="124">
        <f t="shared" si="12"/>
        <v>0</v>
      </c>
      <c r="AM31" s="124">
        <v>50</v>
      </c>
      <c r="AN31" s="124">
        <f>(AM31*$E31*$G31*$H31*$M31*$AN$13)/12*11+(AM31*$F31*$G31*$H31*$M31*$AN$13)/12</f>
        <v>3974688.666666667</v>
      </c>
      <c r="AO31" s="138">
        <v>230</v>
      </c>
      <c r="AP31" s="124">
        <f t="shared" si="39"/>
        <v>18283567.866666671</v>
      </c>
      <c r="AQ31" s="124"/>
      <c r="AR31" s="124">
        <f>(AQ31*$E31*$G31*$H31*$N31*$AR$13)</f>
        <v>0</v>
      </c>
      <c r="AS31" s="139"/>
      <c r="AT31" s="124">
        <f>(AS31*$E31*$G31*$H31*$N31*$AT$13)/12*4+(AS31*$E31*$G31*$H31*$N31*$AT$15)/12*8</f>
        <v>0</v>
      </c>
      <c r="AU31" s="124">
        <v>2</v>
      </c>
      <c r="AV31" s="129">
        <f t="shared" si="29"/>
        <v>190785.05600000001</v>
      </c>
      <c r="AW31" s="124"/>
      <c r="AX31" s="124">
        <f t="shared" si="14"/>
        <v>0</v>
      </c>
      <c r="AY31" s="124">
        <v>0</v>
      </c>
      <c r="AZ31" s="124">
        <f t="shared" si="15"/>
        <v>0</v>
      </c>
      <c r="BA31" s="124"/>
      <c r="BB31" s="124">
        <f t="shared" si="16"/>
        <v>0</v>
      </c>
      <c r="BC31" s="124"/>
      <c r="BD31" s="124">
        <f t="shared" si="31"/>
        <v>0</v>
      </c>
      <c r="BE31" s="124">
        <v>0</v>
      </c>
      <c r="BF31" s="124">
        <f t="shared" si="32"/>
        <v>0</v>
      </c>
      <c r="BG31" s="124"/>
      <c r="BH31" s="124">
        <f t="shared" si="33"/>
        <v>0</v>
      </c>
      <c r="BI31" s="124">
        <v>12</v>
      </c>
      <c r="BJ31" s="124">
        <f t="shared" si="40"/>
        <v>1040645.7599999999</v>
      </c>
      <c r="BK31" s="124"/>
      <c r="BL31" s="124">
        <f t="shared" si="17"/>
        <v>0</v>
      </c>
      <c r="BM31" s="124">
        <v>0</v>
      </c>
      <c r="BN31" s="124">
        <f t="shared" si="18"/>
        <v>0</v>
      </c>
      <c r="BO31" s="124">
        <v>42</v>
      </c>
      <c r="BP31" s="124">
        <f t="shared" si="41"/>
        <v>3642260.16</v>
      </c>
      <c r="BQ31" s="124">
        <v>16</v>
      </c>
      <c r="BR31" s="124">
        <f t="shared" si="37"/>
        <v>1387527.6800000002</v>
      </c>
      <c r="BS31" s="124">
        <v>0</v>
      </c>
      <c r="BT31" s="124">
        <f>(BS31*$E31*$G31*$H31*$N31*$BT$13)</f>
        <v>0</v>
      </c>
      <c r="BU31" s="124">
        <v>2</v>
      </c>
      <c r="BV31" s="124">
        <f>(BU31*$E31*$G31*$H31*$N31*$BV$13)/12*11+(BU31*$F31*$G31*$H31*$N31*$BV$13)/12</f>
        <v>208129.15200000003</v>
      </c>
      <c r="BW31" s="124">
        <v>11</v>
      </c>
      <c r="BX31" s="129">
        <f t="shared" si="43"/>
        <v>1144710.3360000001</v>
      </c>
      <c r="BY31" s="124">
        <v>0</v>
      </c>
      <c r="BZ31" s="124">
        <f t="shared" si="19"/>
        <v>0</v>
      </c>
      <c r="CA31" s="124">
        <v>0</v>
      </c>
      <c r="CB31" s="124">
        <f t="shared" si="20"/>
        <v>0</v>
      </c>
      <c r="CC31" s="124">
        <v>5</v>
      </c>
      <c r="CD31" s="124">
        <f t="shared" si="59"/>
        <v>361335.33333333331</v>
      </c>
      <c r="CE31" s="124">
        <v>0</v>
      </c>
      <c r="CF31" s="124">
        <f>(CE31*$E31*$G31*$H31*$N31*$CF$13)</f>
        <v>0</v>
      </c>
      <c r="CG31" s="124">
        <v>0</v>
      </c>
      <c r="CH31" s="124">
        <f t="shared" si="22"/>
        <v>0</v>
      </c>
      <c r="CI31" s="124">
        <v>0</v>
      </c>
      <c r="CJ31" s="124">
        <f t="shared" si="54"/>
        <v>0</v>
      </c>
      <c r="CK31" s="124">
        <v>0</v>
      </c>
      <c r="CL31" s="124">
        <f>(CK31*$E31*$G31*$H31*$M31*$CL$13)</f>
        <v>0</v>
      </c>
      <c r="CM31" s="124">
        <v>0</v>
      </c>
      <c r="CN31" s="124">
        <f>(CM31*$E31*$G31*$H31*$M31*$CN$13)</f>
        <v>0</v>
      </c>
      <c r="CO31" s="124">
        <v>0</v>
      </c>
      <c r="CP31" s="124">
        <f t="shared" si="46"/>
        <v>0</v>
      </c>
      <c r="CQ31" s="124">
        <v>0</v>
      </c>
      <c r="CR31" s="124">
        <f>(CQ31*$E31*$G31*$H31*$M31*$CR$13)</f>
        <v>0</v>
      </c>
      <c r="CS31" s="124">
        <v>13</v>
      </c>
      <c r="CT31" s="124">
        <f t="shared" si="48"/>
        <v>1127366.2400000002</v>
      </c>
      <c r="CU31" s="124">
        <v>0</v>
      </c>
      <c r="CV31" s="124">
        <f>(CU31*$E31*$G31*$H31*$N31*$CV$13)</f>
        <v>0</v>
      </c>
      <c r="CW31" s="124">
        <v>0</v>
      </c>
      <c r="CX31" s="124">
        <f t="shared" si="23"/>
        <v>0</v>
      </c>
      <c r="CY31" s="140">
        <v>0</v>
      </c>
      <c r="CZ31" s="124">
        <f t="shared" si="24"/>
        <v>0</v>
      </c>
      <c r="DA31" s="124">
        <v>0</v>
      </c>
      <c r="DB31" s="129">
        <f t="shared" si="25"/>
        <v>0</v>
      </c>
      <c r="DC31" s="124">
        <v>0</v>
      </c>
      <c r="DD31" s="124">
        <f t="shared" si="26"/>
        <v>0</v>
      </c>
      <c r="DE31" s="141"/>
      <c r="DF31" s="124">
        <f>(DE31*$E31*$G31*$H31*$N31*$DF$13)</f>
        <v>0</v>
      </c>
      <c r="DG31" s="124">
        <v>1</v>
      </c>
      <c r="DH31" s="124">
        <f t="shared" si="50"/>
        <v>86720.48000000001</v>
      </c>
      <c r="DI31" s="124"/>
      <c r="DJ31" s="124">
        <f>(DI31*$E31*$G31*$H31*$O31*$DJ$13)</f>
        <v>0</v>
      </c>
      <c r="DK31" s="124">
        <v>0</v>
      </c>
      <c r="DL31" s="129">
        <f>(DK31*$E31*$G31*$H31*$P31*$DL$13)</f>
        <v>0</v>
      </c>
      <c r="DM31" s="124">
        <f t="shared" si="27"/>
        <v>837</v>
      </c>
      <c r="DN31" s="124">
        <f t="shared" si="27"/>
        <v>70527243.196666688</v>
      </c>
    </row>
    <row r="32" spans="1:118" s="236" customFormat="1" ht="15.75" customHeight="1" x14ac:dyDescent="0.25">
      <c r="A32" s="104">
        <v>3</v>
      </c>
      <c r="B32" s="143"/>
      <c r="C32" s="143"/>
      <c r="D32" s="106" t="s">
        <v>167</v>
      </c>
      <c r="E32" s="107">
        <f t="shared" si="4"/>
        <v>23460</v>
      </c>
      <c r="F32" s="108">
        <v>23500</v>
      </c>
      <c r="G32" s="144"/>
      <c r="H32" s="120"/>
      <c r="I32" s="121"/>
      <c r="J32" s="121"/>
      <c r="K32" s="121"/>
      <c r="L32" s="121"/>
      <c r="M32" s="133">
        <v>1.4</v>
      </c>
      <c r="N32" s="133">
        <v>1.68</v>
      </c>
      <c r="O32" s="133">
        <v>2.23</v>
      </c>
      <c r="P32" s="134">
        <v>2.57</v>
      </c>
      <c r="Q32" s="115">
        <f>SUM(Q33:Q34)</f>
        <v>40</v>
      </c>
      <c r="R32" s="115">
        <f t="shared" ref="R32:Z32" si="60">SUM(R33:R34)</f>
        <v>850944.71</v>
      </c>
      <c r="S32" s="115">
        <f t="shared" si="60"/>
        <v>0</v>
      </c>
      <c r="T32" s="115">
        <f t="shared" si="60"/>
        <v>0</v>
      </c>
      <c r="U32" s="115">
        <f t="shared" si="60"/>
        <v>42</v>
      </c>
      <c r="V32" s="115">
        <f t="shared" si="60"/>
        <v>5270520.6076133326</v>
      </c>
      <c r="W32" s="115">
        <f t="shared" si="60"/>
        <v>0</v>
      </c>
      <c r="X32" s="115">
        <f t="shared" si="60"/>
        <v>0</v>
      </c>
      <c r="Y32" s="115">
        <f t="shared" si="60"/>
        <v>1</v>
      </c>
      <c r="Z32" s="115">
        <f t="shared" si="60"/>
        <v>193020.87466666664</v>
      </c>
      <c r="AA32" s="115"/>
      <c r="AB32" s="115"/>
      <c r="AC32" s="115">
        <f t="shared" ref="AC32:AH32" si="61">SUM(AC33:AC34)</f>
        <v>0</v>
      </c>
      <c r="AD32" s="115">
        <f t="shared" si="61"/>
        <v>0</v>
      </c>
      <c r="AE32" s="115">
        <f t="shared" si="61"/>
        <v>0</v>
      </c>
      <c r="AF32" s="115">
        <f t="shared" si="61"/>
        <v>0</v>
      </c>
      <c r="AG32" s="115">
        <f t="shared" si="61"/>
        <v>0</v>
      </c>
      <c r="AH32" s="115">
        <f t="shared" si="61"/>
        <v>0</v>
      </c>
      <c r="AI32" s="115"/>
      <c r="AJ32" s="115"/>
      <c r="AK32" s="115">
        <f t="shared" ref="AK32:CV32" si="62">SUM(AK33:AK34)</f>
        <v>0</v>
      </c>
      <c r="AL32" s="115">
        <f t="shared" si="62"/>
        <v>0</v>
      </c>
      <c r="AM32" s="115">
        <f t="shared" si="62"/>
        <v>27</v>
      </c>
      <c r="AN32" s="115">
        <f t="shared" si="62"/>
        <v>263413.45799999998</v>
      </c>
      <c r="AO32" s="115">
        <f t="shared" si="62"/>
        <v>69</v>
      </c>
      <c r="AP32" s="115">
        <f t="shared" si="62"/>
        <v>826735.24266666663</v>
      </c>
      <c r="AQ32" s="115">
        <f t="shared" si="62"/>
        <v>42</v>
      </c>
      <c r="AR32" s="115">
        <f t="shared" si="62"/>
        <v>491705.12160000007</v>
      </c>
      <c r="AS32" s="115">
        <f t="shared" si="62"/>
        <v>0</v>
      </c>
      <c r="AT32" s="115">
        <f t="shared" si="62"/>
        <v>0</v>
      </c>
      <c r="AU32" s="115">
        <f t="shared" si="62"/>
        <v>4</v>
      </c>
      <c r="AV32" s="115">
        <f t="shared" si="62"/>
        <v>46829.059200000003</v>
      </c>
      <c r="AW32" s="115">
        <f t="shared" si="62"/>
        <v>0</v>
      </c>
      <c r="AX32" s="115">
        <f t="shared" si="62"/>
        <v>0</v>
      </c>
      <c r="AY32" s="115">
        <f t="shared" si="62"/>
        <v>0</v>
      </c>
      <c r="AZ32" s="115">
        <f t="shared" si="62"/>
        <v>0</v>
      </c>
      <c r="BA32" s="115">
        <f t="shared" si="62"/>
        <v>0</v>
      </c>
      <c r="BB32" s="115">
        <f t="shared" si="62"/>
        <v>0</v>
      </c>
      <c r="BC32" s="115">
        <f t="shared" si="62"/>
        <v>0</v>
      </c>
      <c r="BD32" s="115">
        <f t="shared" si="62"/>
        <v>0</v>
      </c>
      <c r="BE32" s="115">
        <f t="shared" si="62"/>
        <v>0</v>
      </c>
      <c r="BF32" s="115">
        <f t="shared" si="62"/>
        <v>0</v>
      </c>
      <c r="BG32" s="115">
        <f t="shared" si="62"/>
        <v>0</v>
      </c>
      <c r="BH32" s="115">
        <f t="shared" si="62"/>
        <v>0</v>
      </c>
      <c r="BI32" s="115">
        <f t="shared" si="62"/>
        <v>7</v>
      </c>
      <c r="BJ32" s="115">
        <f t="shared" si="62"/>
        <v>74500.775999999983</v>
      </c>
      <c r="BK32" s="115">
        <f t="shared" si="62"/>
        <v>0</v>
      </c>
      <c r="BL32" s="115">
        <f t="shared" si="62"/>
        <v>0</v>
      </c>
      <c r="BM32" s="115">
        <f t="shared" si="62"/>
        <v>11</v>
      </c>
      <c r="BN32" s="115">
        <f t="shared" si="62"/>
        <v>117072.64800000002</v>
      </c>
      <c r="BO32" s="115">
        <f t="shared" si="62"/>
        <v>0</v>
      </c>
      <c r="BP32" s="115">
        <f t="shared" si="62"/>
        <v>0</v>
      </c>
      <c r="BQ32" s="115">
        <f t="shared" si="62"/>
        <v>6</v>
      </c>
      <c r="BR32" s="115">
        <f t="shared" si="62"/>
        <v>63857.808000000005</v>
      </c>
      <c r="BS32" s="115">
        <f t="shared" si="62"/>
        <v>7</v>
      </c>
      <c r="BT32" s="115">
        <f t="shared" si="62"/>
        <v>67050.698399999994</v>
      </c>
      <c r="BU32" s="115">
        <f t="shared" si="62"/>
        <v>4</v>
      </c>
      <c r="BV32" s="115">
        <f t="shared" si="62"/>
        <v>51086.246400000004</v>
      </c>
      <c r="BW32" s="115">
        <f t="shared" si="62"/>
        <v>10</v>
      </c>
      <c r="BX32" s="115">
        <f t="shared" si="62"/>
        <v>127715.61600000001</v>
      </c>
      <c r="BY32" s="115">
        <f t="shared" si="62"/>
        <v>20</v>
      </c>
      <c r="BZ32" s="115">
        <f t="shared" si="62"/>
        <v>177382.80000000002</v>
      </c>
      <c r="CA32" s="115">
        <f t="shared" si="62"/>
        <v>30</v>
      </c>
      <c r="CB32" s="115">
        <f t="shared" si="62"/>
        <v>266074.19999999995</v>
      </c>
      <c r="CC32" s="115">
        <f t="shared" si="62"/>
        <v>0</v>
      </c>
      <c r="CD32" s="115">
        <f t="shared" si="62"/>
        <v>0</v>
      </c>
      <c r="CE32" s="115">
        <f t="shared" si="62"/>
        <v>10</v>
      </c>
      <c r="CF32" s="115">
        <f t="shared" si="62"/>
        <v>106429.68000000001</v>
      </c>
      <c r="CG32" s="115">
        <f t="shared" si="62"/>
        <v>0</v>
      </c>
      <c r="CH32" s="115">
        <f t="shared" si="62"/>
        <v>0</v>
      </c>
      <c r="CI32" s="115">
        <f t="shared" si="62"/>
        <v>0</v>
      </c>
      <c r="CJ32" s="115">
        <f t="shared" si="62"/>
        <v>0</v>
      </c>
      <c r="CK32" s="115">
        <f t="shared" si="62"/>
        <v>0</v>
      </c>
      <c r="CL32" s="115">
        <f t="shared" si="62"/>
        <v>0</v>
      </c>
      <c r="CM32" s="115">
        <f t="shared" si="62"/>
        <v>0</v>
      </c>
      <c r="CN32" s="115">
        <f t="shared" si="62"/>
        <v>0</v>
      </c>
      <c r="CO32" s="115">
        <f t="shared" si="62"/>
        <v>12</v>
      </c>
      <c r="CP32" s="115">
        <f t="shared" si="62"/>
        <v>95786.712</v>
      </c>
      <c r="CQ32" s="115">
        <f t="shared" si="62"/>
        <v>40</v>
      </c>
      <c r="CR32" s="115">
        <f t="shared" si="62"/>
        <v>354765.60000000003</v>
      </c>
      <c r="CS32" s="115">
        <f t="shared" si="62"/>
        <v>74</v>
      </c>
      <c r="CT32" s="115">
        <f t="shared" si="62"/>
        <v>787579.63199999998</v>
      </c>
      <c r="CU32" s="115">
        <f t="shared" si="62"/>
        <v>4</v>
      </c>
      <c r="CV32" s="115">
        <f t="shared" si="62"/>
        <v>42571.871999999996</v>
      </c>
      <c r="CW32" s="115">
        <f t="shared" ref="CW32:DN32" si="63">SUM(CW33:CW34)</f>
        <v>44</v>
      </c>
      <c r="CX32" s="115">
        <f t="shared" si="63"/>
        <v>4321439.1919999989</v>
      </c>
      <c r="CY32" s="115">
        <f t="shared" si="63"/>
        <v>20</v>
      </c>
      <c r="CZ32" s="115">
        <f t="shared" si="63"/>
        <v>191573.424</v>
      </c>
      <c r="DA32" s="115">
        <f t="shared" si="63"/>
        <v>0</v>
      </c>
      <c r="DB32" s="115">
        <f t="shared" si="63"/>
        <v>0</v>
      </c>
      <c r="DC32" s="115">
        <f t="shared" si="63"/>
        <v>0</v>
      </c>
      <c r="DD32" s="115">
        <f t="shared" si="63"/>
        <v>0</v>
      </c>
      <c r="DE32" s="115">
        <f t="shared" si="63"/>
        <v>0</v>
      </c>
      <c r="DF32" s="115">
        <f t="shared" si="63"/>
        <v>0</v>
      </c>
      <c r="DG32" s="115">
        <f t="shared" si="63"/>
        <v>3</v>
      </c>
      <c r="DH32" s="115">
        <f t="shared" si="63"/>
        <v>31928.904000000002</v>
      </c>
      <c r="DI32" s="115">
        <f t="shared" si="63"/>
        <v>8</v>
      </c>
      <c r="DJ32" s="115">
        <f t="shared" si="63"/>
        <v>90414.547200000015</v>
      </c>
      <c r="DK32" s="115">
        <f t="shared" si="63"/>
        <v>2</v>
      </c>
      <c r="DL32" s="115">
        <f t="shared" si="63"/>
        <v>26049.931200000003</v>
      </c>
      <c r="DM32" s="115">
        <f t="shared" si="63"/>
        <v>537</v>
      </c>
      <c r="DN32" s="115">
        <f t="shared" si="63"/>
        <v>14936449.360946666</v>
      </c>
    </row>
    <row r="33" spans="1:118" ht="21.75" customHeight="1" x14ac:dyDescent="0.25">
      <c r="A33" s="104"/>
      <c r="B33" s="135">
        <v>15</v>
      </c>
      <c r="C33" s="235" t="s">
        <v>168</v>
      </c>
      <c r="D33" s="118" t="s">
        <v>169</v>
      </c>
      <c r="E33" s="107">
        <f t="shared" si="4"/>
        <v>23460</v>
      </c>
      <c r="F33" s="108">
        <v>23500</v>
      </c>
      <c r="G33" s="122">
        <v>4.5199999999999996</v>
      </c>
      <c r="H33" s="120">
        <v>1</v>
      </c>
      <c r="I33" s="121"/>
      <c r="J33" s="121"/>
      <c r="K33" s="121"/>
      <c r="L33" s="121"/>
      <c r="M33" s="122">
        <v>1.4</v>
      </c>
      <c r="N33" s="122">
        <v>1.68</v>
      </c>
      <c r="O33" s="122">
        <v>2.23</v>
      </c>
      <c r="P33" s="123">
        <v>2.57</v>
      </c>
      <c r="Q33" s="124">
        <v>3</v>
      </c>
      <c r="R33" s="124">
        <f>(Q33*$E33*$G33*$H33*$M33*$R$13)/12*11+(Q33*$F33*$G33*$H33*$M33*$R$13)/12</f>
        <v>489970.712</v>
      </c>
      <c r="S33" s="124"/>
      <c r="T33" s="124">
        <f>(S33*$E33*$G33*$H33*$M33*$T$13)</f>
        <v>0</v>
      </c>
      <c r="U33" s="124">
        <v>28</v>
      </c>
      <c r="V33" s="124">
        <f>(U33*$E33*$G33*$H33*$M33*$V$13)/12*11+(U33*$F33*$G33*$H33*$M33*$V$13)/12</f>
        <v>5117669.8488533329</v>
      </c>
      <c r="W33" s="124"/>
      <c r="X33" s="124">
        <f>(W33*$E33*$G33*$H33*$M33*$X$13)</f>
        <v>0</v>
      </c>
      <c r="Y33" s="124">
        <v>1</v>
      </c>
      <c r="Z33" s="124">
        <f t="shared" si="58"/>
        <v>193020.87466666664</v>
      </c>
      <c r="AA33" s="124"/>
      <c r="AB33" s="124"/>
      <c r="AC33" s="124"/>
      <c r="AD33" s="124">
        <f>(AC33*$E33*$G33*$H33*$M33*$AD$13)</f>
        <v>0</v>
      </c>
      <c r="AE33" s="124"/>
      <c r="AF33" s="124"/>
      <c r="AG33" s="124"/>
      <c r="AH33" s="124">
        <f>(AG33*$E33*$G33*$H33*$M33*$AH$13)</f>
        <v>0</v>
      </c>
      <c r="AI33" s="124"/>
      <c r="AJ33" s="124"/>
      <c r="AK33" s="125"/>
      <c r="AL33" s="124">
        <f>(AK33*$E33*$G33*$H33*$M33*$AL$13)</f>
        <v>0</v>
      </c>
      <c r="AM33" s="124"/>
      <c r="AN33" s="124">
        <f t="shared" ref="AN33:AN34" si="64">(AM33*$E33*$G33*$H33*$M33*$AN$13)/12*11+(AM33*$F33*$G33*$H33*$M33*$AN$13)/12</f>
        <v>0</v>
      </c>
      <c r="AO33" s="124">
        <v>1</v>
      </c>
      <c r="AP33" s="124">
        <f t="shared" ref="AP33:AP34" si="65">(AO33*$E33*$G33*$H33*$M33*$AP$13)/12*11+(AO33*$F33*$G33*$H33*$M33*$AP$13)/12</f>
        <v>163323.57066666667</v>
      </c>
      <c r="AQ33" s="124"/>
      <c r="AR33" s="124">
        <f>(AQ33*$E33*$G33*$H33*$N33*$AR$13)</f>
        <v>0</v>
      </c>
      <c r="AS33" s="140">
        <v>0</v>
      </c>
      <c r="AT33" s="124">
        <f>(AS33*$E33*$G33*$H33*$N33*$AT$13)/12*4+(AS33*$E33*$G33*$H33*$N33*$AT$15)/12*8</f>
        <v>0</v>
      </c>
      <c r="AU33" s="124">
        <v>0</v>
      </c>
      <c r="AV33" s="129">
        <f>(AU33*$E33*$G33*$H33*$N33*$AV$13)</f>
        <v>0</v>
      </c>
      <c r="AW33" s="124"/>
      <c r="AX33" s="124">
        <f>(AW33*$E33*$G33*$H33*$M33*$AX$13)</f>
        <v>0</v>
      </c>
      <c r="AY33" s="124"/>
      <c r="AZ33" s="124">
        <f>(AY33*$E33*$G33*$H33*$M33*$AZ$13)</f>
        <v>0</v>
      </c>
      <c r="BA33" s="124"/>
      <c r="BB33" s="124">
        <f>(BA33*$E33*$G33*$H33*$M33*$BB$13)</f>
        <v>0</v>
      </c>
      <c r="BC33" s="124">
        <v>0</v>
      </c>
      <c r="BD33" s="124">
        <f>(BC33*$E33*$G33*$H33*$M33*$BD$13)</f>
        <v>0</v>
      </c>
      <c r="BE33" s="124">
        <v>0</v>
      </c>
      <c r="BF33" s="124">
        <f>(BE33*$E33*$G33*$H33*$M33*$BF$13)</f>
        <v>0</v>
      </c>
      <c r="BG33" s="124">
        <v>0</v>
      </c>
      <c r="BH33" s="124">
        <f>(BG33*$E33*$G33*$H33*$M33*$BH$13)</f>
        <v>0</v>
      </c>
      <c r="BI33" s="124"/>
      <c r="BJ33" s="124">
        <f>(BI33*$E33*$G33*$H33*$M33*$BJ$13)</f>
        <v>0</v>
      </c>
      <c r="BK33" s="124"/>
      <c r="BL33" s="124">
        <f>(BK33*$E33*$G33*$H33*$N33*$BL$13)</f>
        <v>0</v>
      </c>
      <c r="BM33" s="124">
        <v>0</v>
      </c>
      <c r="BN33" s="124">
        <f>(BM33*$E33*$G33*$H33*$N33*$BN$13)</f>
        <v>0</v>
      </c>
      <c r="BO33" s="124">
        <v>0</v>
      </c>
      <c r="BP33" s="124">
        <f>(BO33*$E33*$G33*$H33*$N33*$BP$13)</f>
        <v>0</v>
      </c>
      <c r="BQ33" s="124"/>
      <c r="BR33" s="124">
        <f>(BQ33*$E33*$G33*$H33*$N33*$BR$13)</f>
        <v>0</v>
      </c>
      <c r="BS33" s="124"/>
      <c r="BT33" s="124">
        <f>(BS33*$E33*$G33*$H33*$N33*$BT$13)</f>
        <v>0</v>
      </c>
      <c r="BU33" s="124"/>
      <c r="BV33" s="124">
        <f>(BU33*$E33*$G33*$H33*$N33*$BV$13)</f>
        <v>0</v>
      </c>
      <c r="BW33" s="124"/>
      <c r="BX33" s="129">
        <f>(BW33*$E33*$G33*$H33*$N33*$BX$13)</f>
        <v>0</v>
      </c>
      <c r="BY33" s="124">
        <v>0</v>
      </c>
      <c r="BZ33" s="124">
        <f>(BY33*$E33*$G33*$H33*$M33*$BZ$13)</f>
        <v>0</v>
      </c>
      <c r="CA33" s="124"/>
      <c r="CB33" s="124">
        <f>(CA33*$E33*$G33*$H33*$M33*$CB$13)</f>
        <v>0</v>
      </c>
      <c r="CC33" s="124">
        <v>0</v>
      </c>
      <c r="CD33" s="124">
        <f>(CC33*$E33*$G33*$H33*$M33*$CD$13)</f>
        <v>0</v>
      </c>
      <c r="CE33" s="124"/>
      <c r="CF33" s="124">
        <f>(CE33*$E33*$G33*$H33*$N33*$CF$13)</f>
        <v>0</v>
      </c>
      <c r="CG33" s="124">
        <v>0</v>
      </c>
      <c r="CH33" s="124">
        <f>(CG33*$E33*$G33*$H33*$M33*$CH$13)</f>
        <v>0</v>
      </c>
      <c r="CI33" s="124"/>
      <c r="CJ33" s="124">
        <f>(CI33*$E33*$G33*$H33*$M33*$CJ$13)</f>
        <v>0</v>
      </c>
      <c r="CK33" s="124"/>
      <c r="CL33" s="124">
        <f>(CK33*$E33*$G33*$H33*$M33*$CL$13)</f>
        <v>0</v>
      </c>
      <c r="CM33" s="124"/>
      <c r="CN33" s="124">
        <f>(CM33*$E33*$G33*$H33*$M33*$CN$13)</f>
        <v>0</v>
      </c>
      <c r="CO33" s="124">
        <v>0</v>
      </c>
      <c r="CP33" s="124">
        <f>(CO33*$E33*$G33*$H33*$M33*$CP$13)</f>
        <v>0</v>
      </c>
      <c r="CQ33" s="124"/>
      <c r="CR33" s="124">
        <f>(CQ33*$E33*$G33*$H33*$M33*$CR$13)</f>
        <v>0</v>
      </c>
      <c r="CS33" s="124"/>
      <c r="CT33" s="124">
        <f>(CS33*$E33*$G33*$H33*$N33*$CT$13)</f>
        <v>0</v>
      </c>
      <c r="CU33" s="124"/>
      <c r="CV33" s="124">
        <f>(CU33*$E33*$G33*$H33*$N33*$CV$13)</f>
        <v>0</v>
      </c>
      <c r="CW33" s="124">
        <v>23</v>
      </c>
      <c r="CX33" s="124">
        <f>(CW33*$E33*$G33*$H33*$N33*$CX$13)/12*11+(CW33*$F33*$G33*$H33*$N33*$CX$13)/12</f>
        <v>4097936.8639999991</v>
      </c>
      <c r="CY33" s="140">
        <v>0</v>
      </c>
      <c r="CZ33" s="124">
        <f>(CY33*$E33*$G33*$H33*$N33*$CZ$13)</f>
        <v>0</v>
      </c>
      <c r="DA33" s="124">
        <v>0</v>
      </c>
      <c r="DB33" s="129">
        <f>(DA33*$E33*$G33*$H33*$N33*$DB$13)</f>
        <v>0</v>
      </c>
      <c r="DC33" s="124">
        <v>0</v>
      </c>
      <c r="DD33" s="124">
        <f>(DC33*$E33*$G33*$H33*$N33*$DD$13)</f>
        <v>0</v>
      </c>
      <c r="DE33" s="141"/>
      <c r="DF33" s="124">
        <f>(DE33*$E33*$G33*$H33*$N33*$DF$13)</f>
        <v>0</v>
      </c>
      <c r="DG33" s="124"/>
      <c r="DH33" s="124">
        <f>(DG33*$E33*$G33*$H33*$N33*$DH$13)</f>
        <v>0</v>
      </c>
      <c r="DI33" s="124"/>
      <c r="DJ33" s="124">
        <f>(DI33*$E33*$G33*$H33*$O33*$DJ$13)</f>
        <v>0</v>
      </c>
      <c r="DK33" s="124"/>
      <c r="DL33" s="129">
        <f>(DK33*$E33*$G33*$H33*$P33*$DL$13)</f>
        <v>0</v>
      </c>
      <c r="DM33" s="124">
        <f>SUM(Q33,S33,U33,W33,Y33,AA33,AC33,AE33,AG33,AI33,AK33,AM33,AS33,AW33,AY33,CC33,AO33,BC33,BE33,BG33,CQ33,BI33,BK33,AQ33,BO33,AU33,CS33,BQ33,CU33,BS33,BU33,BW33,CE33,BY33,CA33,CG33,CI33,CK33,CM33,CO33,CW33,CY33,BM33,BA33,DA33,DC33,DE33,DG33,DI33,DK33)</f>
        <v>56</v>
      </c>
      <c r="DN33" s="124">
        <f>SUM(R33,T33,V33,X33,Z33,AB33,AD33,AF33,AH33,AJ33,AL33,AN33,AT33,AX33,AZ33,CD33,AP33,BD33,BF33,BH33,CR33,BJ33,BL33,AR33,BP33,AV33,CT33,BR33,CV33,BT33,BV33,BX33,CF33,BZ33,CB33,CH33,CJ33,CL33,CN33,CP33,CX33,CZ33,BN33,BB33,DB33,DD33,DF33,DH33,DJ33,DL33)</f>
        <v>10061921.870186666</v>
      </c>
    </row>
    <row r="34" spans="1:118" ht="30" customHeight="1" x14ac:dyDescent="0.25">
      <c r="A34" s="104"/>
      <c r="B34" s="135">
        <v>16</v>
      </c>
      <c r="C34" s="235" t="s">
        <v>170</v>
      </c>
      <c r="D34" s="118" t="s">
        <v>171</v>
      </c>
      <c r="E34" s="107">
        <f t="shared" si="4"/>
        <v>23460</v>
      </c>
      <c r="F34" s="108">
        <v>23500</v>
      </c>
      <c r="G34" s="145">
        <v>0.27</v>
      </c>
      <c r="H34" s="120">
        <v>1</v>
      </c>
      <c r="I34" s="121"/>
      <c r="J34" s="121"/>
      <c r="K34" s="121"/>
      <c r="L34" s="121"/>
      <c r="M34" s="122">
        <v>1.4</v>
      </c>
      <c r="N34" s="122">
        <v>1.68</v>
      </c>
      <c r="O34" s="122">
        <v>2.23</v>
      </c>
      <c r="P34" s="123">
        <v>2.57</v>
      </c>
      <c r="Q34" s="124">
        <v>37</v>
      </c>
      <c r="R34" s="124">
        <f>(Q34*$E34*$G34*$H34*$M34*$R$13)/12*11+(Q34*$F34*$G34*$H34*$M34*$R$13)/12</f>
        <v>360973.99799999996</v>
      </c>
      <c r="S34" s="124"/>
      <c r="T34" s="124">
        <f>(S34*$E34*$G34*$H34*$M34*$T$13)</f>
        <v>0</v>
      </c>
      <c r="U34" s="124">
        <v>14</v>
      </c>
      <c r="V34" s="124">
        <f>(U34*$E34*$G34*$H34*$M34*$V$13)/12*11+(U34*$F34*$G34*$H34*$M34*$V$13)/12</f>
        <v>152850.75876</v>
      </c>
      <c r="W34" s="124"/>
      <c r="X34" s="124">
        <f>(W34*$E34*$G34*$H34*$M34*$X$13)</f>
        <v>0</v>
      </c>
      <c r="Y34" s="124"/>
      <c r="Z34" s="124">
        <f t="shared" si="28"/>
        <v>0</v>
      </c>
      <c r="AA34" s="124"/>
      <c r="AB34" s="124"/>
      <c r="AC34" s="124"/>
      <c r="AD34" s="124">
        <f>(AC34*$E34*$G34*$H34*$M34*$AD$13)</f>
        <v>0</v>
      </c>
      <c r="AE34" s="124"/>
      <c r="AF34" s="124"/>
      <c r="AG34" s="124"/>
      <c r="AH34" s="124">
        <f>(AG34*$E34*$G34*$H34*$M34*$AH$13)</f>
        <v>0</v>
      </c>
      <c r="AI34" s="124"/>
      <c r="AJ34" s="124"/>
      <c r="AK34" s="125"/>
      <c r="AL34" s="124">
        <f>(AK34*$E34*$G34*$H34*$M34*$AL$13)</f>
        <v>0</v>
      </c>
      <c r="AM34" s="124">
        <v>27</v>
      </c>
      <c r="AN34" s="124">
        <f t="shared" si="64"/>
        <v>263413.45799999998</v>
      </c>
      <c r="AO34" s="124">
        <v>68</v>
      </c>
      <c r="AP34" s="124">
        <f t="shared" si="65"/>
        <v>663411.6719999999</v>
      </c>
      <c r="AQ34" s="124">
        <v>42</v>
      </c>
      <c r="AR34" s="124">
        <f>(AQ34*$E34*$G34*$H34*$N34*$AR$13)/12*11+(AQ34*$F34*$G34*$H34*$N34*$AR$13)/12</f>
        <v>491705.12160000007</v>
      </c>
      <c r="AS34" s="140">
        <v>0</v>
      </c>
      <c r="AT34" s="124">
        <f>(AS34*$E34*$G34*$H34*$N34*$AT$13)/12*4+(AS34*$E34*$G34*$H34*$N34*$AT$15)/12*8</f>
        <v>0</v>
      </c>
      <c r="AU34" s="124">
        <v>4</v>
      </c>
      <c r="AV34" s="129">
        <f>(AU34*$E34*$G34*$H34*$N34*$AV$13)/12*11+(AU34*$F34*$G34*$H34*$N34*$AV$13)/12</f>
        <v>46829.059200000003</v>
      </c>
      <c r="AW34" s="124"/>
      <c r="AX34" s="124">
        <f>(AW34*$E34*$G34*$H34*$M34*$AX$13)</f>
        <v>0</v>
      </c>
      <c r="AY34" s="124"/>
      <c r="AZ34" s="124">
        <f>(AY34*$E34*$G34*$H34*$M34*$AZ$13)</f>
        <v>0</v>
      </c>
      <c r="BA34" s="124"/>
      <c r="BB34" s="124">
        <f>(BA34*$E34*$G34*$H34*$M34*$BB$13)</f>
        <v>0</v>
      </c>
      <c r="BC34" s="124"/>
      <c r="BD34" s="124">
        <f>(BC34*$E34*$G34*$H34*$M34*$BD$13)</f>
        <v>0</v>
      </c>
      <c r="BE34" s="124"/>
      <c r="BF34" s="124">
        <f>(BE34*$E34*$G34*$H34*$M34*$BF$13)</f>
        <v>0</v>
      </c>
      <c r="BG34" s="124"/>
      <c r="BH34" s="124">
        <f>(BG34*$E34*$G34*$H34*$M34*$BH$13)</f>
        <v>0</v>
      </c>
      <c r="BI34" s="124">
        <v>7</v>
      </c>
      <c r="BJ34" s="124">
        <f>(BI34*$E34*$G34*$H34*$M34*$BJ$13)/12*11+(BI34*$F34*$G34*$H34*$M34*$BJ$13)/12</f>
        <v>74500.775999999983</v>
      </c>
      <c r="BK34" s="124"/>
      <c r="BL34" s="124">
        <f>(BK34*$E34*$G34*$H34*$N34*$BL$13)</f>
        <v>0</v>
      </c>
      <c r="BM34" s="124">
        <v>11</v>
      </c>
      <c r="BN34" s="124">
        <f>(BM34*$E34*$G34*$H34*$N34*$BN$13)/12*11+(BM34*$F34*$G34*$H34*$N34*$BN$13)/12</f>
        <v>117072.64800000002</v>
      </c>
      <c r="BO34" s="124"/>
      <c r="BP34" s="124">
        <f>(BO34*$E34*$G34*$H34*$N34*$BP$13)</f>
        <v>0</v>
      </c>
      <c r="BQ34" s="124">
        <v>6</v>
      </c>
      <c r="BR34" s="124">
        <f>(BQ34*$E34*$G34*$H34*$N34*$BR$13)/12*11+(BQ34*$F34*$G34*$H34*$N34*$BR$13)/12</f>
        <v>63857.808000000005</v>
      </c>
      <c r="BS34" s="124">
        <v>7</v>
      </c>
      <c r="BT34" s="124">
        <f t="shared" ref="BT34" si="66">(BS34*$E34*$G34*$H34*$N34*$BT$13)/12*11+(BS34*$F34*$G34*$H34*$N34*$BT$13)/12</f>
        <v>67050.698399999994</v>
      </c>
      <c r="BU34" s="124">
        <v>4</v>
      </c>
      <c r="BV34" s="124">
        <f>(BU34*$E34*$G34*$H34*$N34*$BV$13)/12*11+(BU34*$F34*$G34*$H34*$N34*$BV$13)/12</f>
        <v>51086.246400000004</v>
      </c>
      <c r="BW34" s="124">
        <v>10</v>
      </c>
      <c r="BX34" s="129">
        <f>(BW34*$E34*$G34*$H34*$N34*$BX$13)/12*11+(BW34*$F34*$G34*$H34*$N34*$BX$13)/12</f>
        <v>127715.61600000001</v>
      </c>
      <c r="BY34" s="124">
        <v>20</v>
      </c>
      <c r="BZ34" s="124">
        <f>(BY34*$E34*$G34*$H34*$M34*$BZ$13)/12*11+(BY34*$F34*$G34*$H34*$M34*$BZ$13)/12</f>
        <v>177382.80000000002</v>
      </c>
      <c r="CA34" s="124">
        <v>30</v>
      </c>
      <c r="CB34" s="124">
        <f>(CA34*$E34*$G34*$H34*$M34*$CB$13)/12*11+(CA34*$F34*$G34*$H34*$M34*$CB$13)/12</f>
        <v>266074.19999999995</v>
      </c>
      <c r="CC34" s="124"/>
      <c r="CD34" s="124">
        <f>(CC34*$E34*$G34*$H34*$M34*$CD$13)</f>
        <v>0</v>
      </c>
      <c r="CE34" s="124">
        <v>10</v>
      </c>
      <c r="CF34" s="124">
        <f>(CE34*$E34*$G34*$H34*$N34*$CF$13)/12*11+(CE34*$F34*$G34*$H34*$N34*$CF$13)/12</f>
        <v>106429.68000000001</v>
      </c>
      <c r="CG34" s="124"/>
      <c r="CH34" s="124">
        <f>(CG34*$E34*$G34*$H34*$M34*$CH$13)</f>
        <v>0</v>
      </c>
      <c r="CI34" s="124"/>
      <c r="CJ34" s="124">
        <f>(CI34*$E34*$G34*$H34*$M34*$CJ$13)</f>
        <v>0</v>
      </c>
      <c r="CK34" s="124"/>
      <c r="CL34" s="124">
        <f>(CK34*$E34*$G34*$H34*$M34*$CL$13)</f>
        <v>0</v>
      </c>
      <c r="CM34" s="124"/>
      <c r="CN34" s="124">
        <f>(CM34*$E34*$G34*$H34*$M34*$CN$13)</f>
        <v>0</v>
      </c>
      <c r="CO34" s="124">
        <v>12</v>
      </c>
      <c r="CP34" s="124">
        <f>(CO34*$E34*$G34*$H34*$M34*$CP$13)/12*11+(CO34*$F34*$G34*$H34*$M34*$CP$13)/12</f>
        <v>95786.712</v>
      </c>
      <c r="CQ34" s="124">
        <v>40</v>
      </c>
      <c r="CR34" s="124">
        <f>(CQ34*$E34*$G34*$H34*$M34*$CR$13)/12*11+(CQ34*$F34*$G34*$H34*$M34*$CR$13)/12</f>
        <v>354765.60000000003</v>
      </c>
      <c r="CS34" s="124">
        <v>74</v>
      </c>
      <c r="CT34" s="124">
        <f>(CS34*$E34*$G34*$H34*$N34*$CT$13)/12*11+(CS34*$F34*$G34*$H34*$N34*$CT$13)/12</f>
        <v>787579.63199999998</v>
      </c>
      <c r="CU34" s="124">
        <v>4</v>
      </c>
      <c r="CV34" s="124">
        <f>(CU34*$E34*$G34*$H34*$N34*$CV$13)/12*11+(CU34*$F34*$G34*$H34*$N34*$CV$13)/12</f>
        <v>42571.871999999996</v>
      </c>
      <c r="CW34" s="124">
        <v>21</v>
      </c>
      <c r="CX34" s="124">
        <f>(CW34*$E34*$G34*$H34*$N34*$CX$13)/12*11+(CW34*$F34*$G34*$H34*$N34*$CX$13)/12</f>
        <v>223502.32799999998</v>
      </c>
      <c r="CY34" s="140">
        <v>20</v>
      </c>
      <c r="CZ34" s="124">
        <f>(CY34*$E34*$G34*$H34*$N34*$CZ$13)/12*11+(CY34*$F34*$G34*$H34*$N34*$CZ$13)/12</f>
        <v>191573.424</v>
      </c>
      <c r="DA34" s="124"/>
      <c r="DB34" s="129">
        <f>(DA34*$E34*$G34*$H34*$N34*$DB$13)</f>
        <v>0</v>
      </c>
      <c r="DC34" s="124"/>
      <c r="DD34" s="124">
        <f>(DC34*$E34*$G34*$H34*$N34*$DD$13)</f>
        <v>0</v>
      </c>
      <c r="DE34" s="141"/>
      <c r="DF34" s="124">
        <f>(DE34*$E34*$G34*$H34*$N34*$DF$13)</f>
        <v>0</v>
      </c>
      <c r="DG34" s="124">
        <v>3</v>
      </c>
      <c r="DH34" s="124">
        <f>(DG34*$E34*$G34*$H34*$N34*$DH$13)/12*11+(DG34*$F34*$G34*$H34*$N34*$DH$13)/12</f>
        <v>31928.904000000002</v>
      </c>
      <c r="DI34" s="124">
        <v>8</v>
      </c>
      <c r="DJ34" s="124">
        <f>(DI34*$E34*$G34*$H34*$O34*$DJ$13)/12*11+(DI34*$F34*$G34*$H34*$O34*$DJ$13)/12</f>
        <v>90414.547200000015</v>
      </c>
      <c r="DK34" s="124">
        <v>2</v>
      </c>
      <c r="DL34" s="129">
        <f t="shared" ref="DL34" si="67">(DK34*$E34*$G34*$H34*$P34*$DL$13)/12*11+(DK34*$F34*$G34*$H34*$P34*$DL$13)/12</f>
        <v>26049.931200000003</v>
      </c>
      <c r="DM34" s="124">
        <f>SUM(Q34,S34,U34,W34,Y34,AA34,AC34,AE34,AG34,AI34,AK34,AM34,AS34,AW34,AY34,CC34,AO34,BC34,BE34,BG34,CQ34,BI34,BK34,AQ34,BO34,AU34,CS34,BQ34,CU34,BS34,BU34,BW34,CE34,BY34,CA34,CG34,CI34,CK34,CM34,CO34,CW34,CY34,BM34,BA34,DA34,DC34,DE34,DG34,DI34,DK34)</f>
        <v>481</v>
      </c>
      <c r="DN34" s="124">
        <f>SUM(R34,T34,V34,X34,Z34,AB34,AD34,AF34,AH34,AJ34,AL34,AN34,AT34,AX34,AZ34,CD34,AP34,BD34,BF34,BH34,CR34,BJ34,BL34,AR34,BP34,AV34,CT34,BR34,CV34,BT34,BV34,BX34,CF34,BZ34,CB34,CH34,CJ34,CL34,CN34,CP34,CX34,CZ34,BN34,BB34,DB34,DD34,DF34,DH34,DJ34,DL34)</f>
        <v>4874527.4907600004</v>
      </c>
    </row>
    <row r="35" spans="1:118" s="236" customFormat="1" ht="15.75" customHeight="1" x14ac:dyDescent="0.25">
      <c r="A35" s="104">
        <v>4</v>
      </c>
      <c r="B35" s="143"/>
      <c r="C35" s="143"/>
      <c r="D35" s="106" t="s">
        <v>172</v>
      </c>
      <c r="E35" s="107">
        <f t="shared" si="4"/>
        <v>23460</v>
      </c>
      <c r="F35" s="108">
        <v>23500</v>
      </c>
      <c r="G35" s="144"/>
      <c r="H35" s="120"/>
      <c r="I35" s="121"/>
      <c r="J35" s="121"/>
      <c r="K35" s="121"/>
      <c r="L35" s="121"/>
      <c r="M35" s="133">
        <v>1.4</v>
      </c>
      <c r="N35" s="133">
        <v>1.68</v>
      </c>
      <c r="O35" s="133">
        <v>2.23</v>
      </c>
      <c r="P35" s="134">
        <v>2.57</v>
      </c>
      <c r="Q35" s="115">
        <f>SUM(Q36:Q41)</f>
        <v>833</v>
      </c>
      <c r="R35" s="115">
        <f t="shared" ref="R35:Z35" si="68">SUM(R36:R41)</f>
        <v>34062070.134399995</v>
      </c>
      <c r="S35" s="115">
        <f t="shared" si="68"/>
        <v>231</v>
      </c>
      <c r="T35" s="115">
        <f t="shared" si="68"/>
        <v>7588764.6706666667</v>
      </c>
      <c r="U35" s="115">
        <f t="shared" si="68"/>
        <v>44</v>
      </c>
      <c r="V35" s="115">
        <f t="shared" si="68"/>
        <v>2727941.2400706662</v>
      </c>
      <c r="W35" s="115">
        <f t="shared" si="68"/>
        <v>0</v>
      </c>
      <c r="X35" s="115">
        <f t="shared" si="68"/>
        <v>0</v>
      </c>
      <c r="Y35" s="115">
        <f t="shared" si="68"/>
        <v>4</v>
      </c>
      <c r="Z35" s="115">
        <f t="shared" si="68"/>
        <v>206686.06933333335</v>
      </c>
      <c r="AA35" s="115"/>
      <c r="AB35" s="115"/>
      <c r="AC35" s="115">
        <f t="shared" ref="AC35:AH35" si="69">SUM(AC36:AC41)</f>
        <v>0</v>
      </c>
      <c r="AD35" s="115">
        <f t="shared" si="69"/>
        <v>0</v>
      </c>
      <c r="AE35" s="115">
        <f t="shared" si="69"/>
        <v>0</v>
      </c>
      <c r="AF35" s="115">
        <f t="shared" si="69"/>
        <v>0</v>
      </c>
      <c r="AG35" s="115">
        <f t="shared" si="69"/>
        <v>252</v>
      </c>
      <c r="AH35" s="115">
        <f t="shared" si="69"/>
        <v>10596303.184133334</v>
      </c>
      <c r="AI35" s="115"/>
      <c r="AJ35" s="115"/>
      <c r="AK35" s="115">
        <f t="shared" ref="AK35:CV35" si="70">SUM(AK36:AK41)</f>
        <v>0</v>
      </c>
      <c r="AL35" s="115">
        <f t="shared" si="70"/>
        <v>0</v>
      </c>
      <c r="AM35" s="115">
        <f t="shared" si="70"/>
        <v>232</v>
      </c>
      <c r="AN35" s="115">
        <f t="shared" si="70"/>
        <v>8914142.6733333338</v>
      </c>
      <c r="AO35" s="115">
        <f t="shared" si="70"/>
        <v>785</v>
      </c>
      <c r="AP35" s="115">
        <f t="shared" si="70"/>
        <v>33801475.092</v>
      </c>
      <c r="AQ35" s="115">
        <f t="shared" si="70"/>
        <v>600</v>
      </c>
      <c r="AR35" s="115">
        <f t="shared" si="70"/>
        <v>23812663.323679999</v>
      </c>
      <c r="AS35" s="115">
        <f t="shared" si="70"/>
        <v>0</v>
      </c>
      <c r="AT35" s="115">
        <f t="shared" si="70"/>
        <v>0</v>
      </c>
      <c r="AU35" s="115">
        <f t="shared" si="70"/>
        <v>26</v>
      </c>
      <c r="AV35" s="115">
        <f t="shared" si="70"/>
        <v>1028504.8927999999</v>
      </c>
      <c r="AW35" s="115">
        <f t="shared" si="70"/>
        <v>0</v>
      </c>
      <c r="AX35" s="115">
        <f t="shared" si="70"/>
        <v>0</v>
      </c>
      <c r="AY35" s="115">
        <f t="shared" si="70"/>
        <v>0</v>
      </c>
      <c r="AZ35" s="115">
        <f t="shared" si="70"/>
        <v>0</v>
      </c>
      <c r="BA35" s="115">
        <f t="shared" si="70"/>
        <v>0</v>
      </c>
      <c r="BB35" s="115">
        <f t="shared" si="70"/>
        <v>0</v>
      </c>
      <c r="BC35" s="115">
        <f t="shared" si="70"/>
        <v>0</v>
      </c>
      <c r="BD35" s="115">
        <f t="shared" si="70"/>
        <v>0</v>
      </c>
      <c r="BE35" s="115">
        <f t="shared" si="70"/>
        <v>0</v>
      </c>
      <c r="BF35" s="115">
        <f t="shared" si="70"/>
        <v>0</v>
      </c>
      <c r="BG35" s="115">
        <f t="shared" si="70"/>
        <v>0</v>
      </c>
      <c r="BH35" s="115">
        <f t="shared" si="70"/>
        <v>0</v>
      </c>
      <c r="BI35" s="115">
        <f t="shared" si="70"/>
        <v>78</v>
      </c>
      <c r="BJ35" s="115">
        <f t="shared" si="70"/>
        <v>2769142.5999999996</v>
      </c>
      <c r="BK35" s="115">
        <f t="shared" si="70"/>
        <v>414</v>
      </c>
      <c r="BL35" s="115">
        <f t="shared" si="70"/>
        <v>17395694.685599998</v>
      </c>
      <c r="BM35" s="115">
        <f t="shared" si="70"/>
        <v>12</v>
      </c>
      <c r="BN35" s="115">
        <f t="shared" si="70"/>
        <v>553434.33600000001</v>
      </c>
      <c r="BO35" s="115">
        <f t="shared" si="70"/>
        <v>0</v>
      </c>
      <c r="BP35" s="115">
        <f t="shared" si="70"/>
        <v>0</v>
      </c>
      <c r="BQ35" s="115">
        <f t="shared" si="70"/>
        <v>76</v>
      </c>
      <c r="BR35" s="115">
        <f t="shared" si="70"/>
        <v>2870920.9087999999</v>
      </c>
      <c r="BS35" s="115">
        <f t="shared" si="70"/>
        <v>118</v>
      </c>
      <c r="BT35" s="115">
        <f t="shared" si="70"/>
        <v>4075334.3534400002</v>
      </c>
      <c r="BU35" s="115">
        <f t="shared" si="70"/>
        <v>110</v>
      </c>
      <c r="BV35" s="115">
        <f t="shared" si="70"/>
        <v>4905225.6960000005</v>
      </c>
      <c r="BW35" s="115">
        <f t="shared" si="70"/>
        <v>111</v>
      </c>
      <c r="BX35" s="115">
        <f t="shared" si="70"/>
        <v>4916672.7993599996</v>
      </c>
      <c r="BY35" s="115">
        <f t="shared" si="70"/>
        <v>0</v>
      </c>
      <c r="BZ35" s="115">
        <f t="shared" si="70"/>
        <v>0</v>
      </c>
      <c r="CA35" s="115">
        <f t="shared" si="70"/>
        <v>2</v>
      </c>
      <c r="CB35" s="115">
        <f t="shared" si="70"/>
        <v>58470.626666666663</v>
      </c>
      <c r="CC35" s="115">
        <f t="shared" si="70"/>
        <v>0</v>
      </c>
      <c r="CD35" s="115">
        <f t="shared" si="70"/>
        <v>0</v>
      </c>
      <c r="CE35" s="115">
        <f t="shared" si="70"/>
        <v>96</v>
      </c>
      <c r="CF35" s="115">
        <f t="shared" si="70"/>
        <v>3442014.6879999996</v>
      </c>
      <c r="CG35" s="115">
        <f t="shared" si="70"/>
        <v>0</v>
      </c>
      <c r="CH35" s="115">
        <f t="shared" si="70"/>
        <v>0</v>
      </c>
      <c r="CI35" s="115">
        <f t="shared" si="70"/>
        <v>13</v>
      </c>
      <c r="CJ35" s="115">
        <f t="shared" si="70"/>
        <v>297477.52533333329</v>
      </c>
      <c r="CK35" s="115">
        <f t="shared" si="70"/>
        <v>48</v>
      </c>
      <c r="CL35" s="115">
        <f t="shared" si="70"/>
        <v>1099510.5706666668</v>
      </c>
      <c r="CM35" s="115">
        <f t="shared" si="70"/>
        <v>62</v>
      </c>
      <c r="CN35" s="115">
        <f t="shared" si="70"/>
        <v>1948582.9066666665</v>
      </c>
      <c r="CO35" s="115">
        <f t="shared" si="70"/>
        <v>109</v>
      </c>
      <c r="CP35" s="115">
        <f t="shared" si="70"/>
        <v>2969979.3479999993</v>
      </c>
      <c r="CQ35" s="115">
        <f t="shared" si="70"/>
        <v>147</v>
      </c>
      <c r="CR35" s="115">
        <f t="shared" si="70"/>
        <v>4397451.0066666668</v>
      </c>
      <c r="CS35" s="115">
        <f t="shared" si="70"/>
        <v>216</v>
      </c>
      <c r="CT35" s="115">
        <f t="shared" si="70"/>
        <v>8161973.904000001</v>
      </c>
      <c r="CU35" s="115">
        <f t="shared" si="70"/>
        <v>129</v>
      </c>
      <c r="CV35" s="115">
        <f t="shared" si="70"/>
        <v>4532327.6320000002</v>
      </c>
      <c r="CW35" s="115">
        <f t="shared" ref="CW35:DN35" si="71">SUM(CW36:CW41)</f>
        <v>127</v>
      </c>
      <c r="CX35" s="115">
        <f t="shared" si="71"/>
        <v>4772385.6879999992</v>
      </c>
      <c r="CY35" s="115">
        <f t="shared" si="71"/>
        <v>154</v>
      </c>
      <c r="CZ35" s="115">
        <f t="shared" si="71"/>
        <v>5071019.4863999998</v>
      </c>
      <c r="DA35" s="115">
        <f t="shared" si="71"/>
        <v>0</v>
      </c>
      <c r="DB35" s="115">
        <f t="shared" si="71"/>
        <v>0</v>
      </c>
      <c r="DC35" s="115">
        <f t="shared" si="71"/>
        <v>0</v>
      </c>
      <c r="DD35" s="115">
        <f t="shared" si="71"/>
        <v>0</v>
      </c>
      <c r="DE35" s="115">
        <f t="shared" si="71"/>
        <v>29</v>
      </c>
      <c r="DF35" s="115">
        <f t="shared" si="71"/>
        <v>993737.86399999983</v>
      </c>
      <c r="DG35" s="115">
        <f t="shared" si="71"/>
        <v>110</v>
      </c>
      <c r="DH35" s="115">
        <f t="shared" si="71"/>
        <v>3965491.04</v>
      </c>
      <c r="DI35" s="115">
        <f t="shared" si="71"/>
        <v>29</v>
      </c>
      <c r="DJ35" s="115">
        <f t="shared" si="71"/>
        <v>1102973.7586666667</v>
      </c>
      <c r="DK35" s="115">
        <f t="shared" si="71"/>
        <v>31</v>
      </c>
      <c r="DL35" s="115">
        <f t="shared" si="71"/>
        <v>1351701.9855999998</v>
      </c>
      <c r="DM35" s="115">
        <f t="shared" si="71"/>
        <v>5228</v>
      </c>
      <c r="DN35" s="115">
        <f t="shared" si="71"/>
        <v>204390074.69028401</v>
      </c>
    </row>
    <row r="36" spans="1:118" ht="22.5" customHeight="1" x14ac:dyDescent="0.25">
      <c r="A36" s="104"/>
      <c r="B36" s="135">
        <v>17</v>
      </c>
      <c r="C36" s="235" t="s">
        <v>173</v>
      </c>
      <c r="D36" s="118" t="s">
        <v>174</v>
      </c>
      <c r="E36" s="107">
        <f t="shared" si="4"/>
        <v>23460</v>
      </c>
      <c r="F36" s="108">
        <v>23500</v>
      </c>
      <c r="G36" s="122">
        <v>0.89</v>
      </c>
      <c r="H36" s="120">
        <v>1</v>
      </c>
      <c r="I36" s="121"/>
      <c r="J36" s="121"/>
      <c r="K36" s="121"/>
      <c r="L36" s="121"/>
      <c r="M36" s="122">
        <v>1.4</v>
      </c>
      <c r="N36" s="122">
        <v>1.68</v>
      </c>
      <c r="O36" s="122">
        <v>2.23</v>
      </c>
      <c r="P36" s="123">
        <v>2.57</v>
      </c>
      <c r="Q36" s="124">
        <v>90</v>
      </c>
      <c r="R36" s="124">
        <f>(Q36*$E36*$G36*$H36*$M36*$R$13)/12*11+(Q36*$F36*$G36*$H36*$M36*$R$13)/12</f>
        <v>2894296.0200000005</v>
      </c>
      <c r="S36" s="146">
        <v>47</v>
      </c>
      <c r="T36" s="124">
        <f t="shared" ref="T36:T41" si="72">(S36*$E36*$G36*$H36*$M36*$T$13)/12*11+(S36*$F36*$G36*$H36*$M36*$T$13)/12</f>
        <v>1511465.6993333334</v>
      </c>
      <c r="U36" s="124">
        <v>10</v>
      </c>
      <c r="V36" s="124">
        <f t="shared" ref="V36:V41" si="73">(U36*$E36*$G36*$H36*$M36*$V$13)/12*11+(U36*$F36*$G36*$H36*$M36*$V$13)/12</f>
        <v>359886.70713333332</v>
      </c>
      <c r="W36" s="124"/>
      <c r="X36" s="124">
        <f t="shared" ref="X36:X41" si="74">(W36*$E36*$G36*$H36*$M36*$X$13)</f>
        <v>0</v>
      </c>
      <c r="Y36" s="124">
        <v>0</v>
      </c>
      <c r="Z36" s="124">
        <f t="shared" si="28"/>
        <v>0</v>
      </c>
      <c r="AA36" s="124"/>
      <c r="AB36" s="124"/>
      <c r="AC36" s="124"/>
      <c r="AD36" s="124">
        <f t="shared" ref="AD36:AD41" si="75">(AC36*$E36*$G36*$H36*$M36*$AD$13)</f>
        <v>0</v>
      </c>
      <c r="AE36" s="124"/>
      <c r="AF36" s="124"/>
      <c r="AG36" s="124">
        <v>32</v>
      </c>
      <c r="AH36" s="124">
        <f t="shared" ref="AH36:AH41" si="76">(AG36*$E36*$G36*$H36*$M36*$AH$13)/12*11+(AG36*$F36*$G36*$H36*$M36*$AH$13)/12</f>
        <v>1029083.0293333334</v>
      </c>
      <c r="AI36" s="124"/>
      <c r="AJ36" s="124"/>
      <c r="AK36" s="125"/>
      <c r="AL36" s="124">
        <f t="shared" ref="AL36:AL41" si="77">(AK36*$E36*$G36*$H36*$M36*$AL$13)</f>
        <v>0</v>
      </c>
      <c r="AM36" s="124">
        <v>40</v>
      </c>
      <c r="AN36" s="124">
        <f t="shared" ref="AN36:AN41" si="78">(AM36*$E36*$G36*$H36*$M36*$AN$13)/12*11+(AM36*$F36*$G36*$H36*$M36*$AN$13)/12</f>
        <v>1286353.7866666666</v>
      </c>
      <c r="AO36" s="124">
        <v>88</v>
      </c>
      <c r="AP36" s="124">
        <f t="shared" ref="AP36:AP40" si="79">(AO36*$E36*$G36*$H36*$M36*$AP$13)/12*11+(AO36*$F36*$G36*$H36*$M36*$AP$13)/12</f>
        <v>2829978.3306666664</v>
      </c>
      <c r="AQ36" s="124">
        <v>107</v>
      </c>
      <c r="AR36" s="124">
        <f t="shared" ref="AR36:AR41" si="80">(AQ36*$E36*$G36*$H36*$N36*$AR$13)/12*11+(AQ36*$F36*$G36*$H36*$N36*$AR$13)/12</f>
        <v>4129195.6551999999</v>
      </c>
      <c r="AS36" s="140"/>
      <c r="AT36" s="124">
        <f t="shared" ref="AT36:AT41" si="81">(AS36*$E36*$G36*$H36*$N36*$AT$13)/12*4+(AS36*$E36*$G36*$H36*$N36*$AT$15)/12*8</f>
        <v>0</v>
      </c>
      <c r="AU36" s="124">
        <v>4</v>
      </c>
      <c r="AV36" s="129">
        <f t="shared" ref="AV36:AV41" si="82">(AU36*$E36*$G36*$H36*$N36*$AV$13)/12*11+(AU36*$F36*$G36*$H36*$N36*$AV$13)/12</f>
        <v>154362.45440000005</v>
      </c>
      <c r="AW36" s="124"/>
      <c r="AX36" s="124">
        <f t="shared" ref="AX36:AX41" si="83">(AW36*$E36*$G36*$H36*$M36*$AX$13)</f>
        <v>0</v>
      </c>
      <c r="AY36" s="124"/>
      <c r="AZ36" s="124">
        <f t="shared" ref="AZ36:AZ41" si="84">(AY36*$E36*$G36*$H36*$M36*$AZ$13)</f>
        <v>0</v>
      </c>
      <c r="BA36" s="124"/>
      <c r="BB36" s="124">
        <f t="shared" ref="BB36:BB41" si="85">(BA36*$E36*$G36*$H36*$M36*$BB$13)</f>
        <v>0</v>
      </c>
      <c r="BC36" s="124">
        <v>0</v>
      </c>
      <c r="BD36" s="124">
        <f t="shared" ref="BD36:BD41" si="86">(BC36*$E36*$G36*$H36*$M36*$BD$13)</f>
        <v>0</v>
      </c>
      <c r="BE36" s="124">
        <v>0</v>
      </c>
      <c r="BF36" s="124">
        <f t="shared" ref="BF36:BF41" si="87">(BE36*$E36*$G36*$H36*$M36*$BF$13)</f>
        <v>0</v>
      </c>
      <c r="BG36" s="124">
        <v>0</v>
      </c>
      <c r="BH36" s="124">
        <f t="shared" ref="BH36:BH41" si="88">(BG36*$E36*$G36*$H36*$M36*$BH$13)</f>
        <v>0</v>
      </c>
      <c r="BI36" s="124">
        <v>9</v>
      </c>
      <c r="BJ36" s="124">
        <f t="shared" ref="BJ36:BJ41" si="89">(BI36*$E36*$G36*$H36*$M36*$BJ$13)/12*11+(BI36*$F36*$G36*$H36*$M36*$BJ$13)/12</f>
        <v>315741.38400000002</v>
      </c>
      <c r="BK36" s="124">
        <v>35</v>
      </c>
      <c r="BL36" s="124">
        <f>(BK36*$E36*$G36*$H36*$N36*$BL$13)/12*11+(BK36*$F36*$G36*$H36*$N36*$BL$13)/12</f>
        <v>1350671.4760000003</v>
      </c>
      <c r="BM36" s="124">
        <v>9</v>
      </c>
      <c r="BN36" s="124">
        <f t="shared" ref="BN36:BN38" si="90">(BM36*$E36*$G36*$H36*$N36*$BN$13)/12*11+(BM36*$F36*$G36*$H36*$N36*$BN$13)/12</f>
        <v>315741.38400000002</v>
      </c>
      <c r="BO36" s="124">
        <v>0</v>
      </c>
      <c r="BP36" s="124">
        <f t="shared" ref="BP36:BP41" si="91">(BO36*$E36*$G36*$H36*$N36*$BP$13)</f>
        <v>0</v>
      </c>
      <c r="BQ36" s="124">
        <v>10</v>
      </c>
      <c r="BR36" s="124">
        <f t="shared" ref="BR36:BR41" si="92">(BQ36*$E36*$G36*$H36*$N36*$BR$13)/12*11+(BQ36*$F36*$G36*$H36*$N36*$BR$13)/12</f>
        <v>350823.76</v>
      </c>
      <c r="BS36" s="124">
        <v>26</v>
      </c>
      <c r="BT36" s="124">
        <f t="shared" ref="BT36:BT41" si="93">(BS36*$E36*$G36*$H36*$N36*$BT$13)/12*11+(BS36*$F36*$G36*$H36*$N36*$BT$13)/12</f>
        <v>820927.59840000013</v>
      </c>
      <c r="BU36" s="124">
        <v>30</v>
      </c>
      <c r="BV36" s="124">
        <f t="shared" ref="BV36:BV41" si="94">(BU36*$E36*$G36*$H36*$N36*$BV$13)/12*11+(BU36*$F36*$G36*$H36*$N36*$BV$13)/12</f>
        <v>1262965.5360000001</v>
      </c>
      <c r="BW36" s="124">
        <v>20</v>
      </c>
      <c r="BX36" s="129">
        <f t="shared" ref="BX36:BX41" si="95">(BW36*$E36*$G36*$H36*$N36*$BX$13)/12*11+(BW36*$F36*$G36*$H36*$N36*$BX$13)/12</f>
        <v>841977.02399999998</v>
      </c>
      <c r="BY36" s="124"/>
      <c r="BZ36" s="124">
        <f t="shared" ref="BZ36:BZ41" si="96">(BY36*$E36*$G36*$H36*$M36*$BZ$13)</f>
        <v>0</v>
      </c>
      <c r="CA36" s="124">
        <v>2</v>
      </c>
      <c r="CB36" s="124">
        <f>(CA36*$E36*$G36*$H36*$M36*$CB$13)/12*11+(CA36*$F36*$G36*$H36*$M36*$CB$13)/12</f>
        <v>58470.626666666663</v>
      </c>
      <c r="CC36" s="124">
        <v>0</v>
      </c>
      <c r="CD36" s="124">
        <f t="shared" ref="CD36:CD41" si="97">(CC36*$E36*$G36*$H36*$M36*$CD$13)</f>
        <v>0</v>
      </c>
      <c r="CE36" s="124">
        <v>25</v>
      </c>
      <c r="CF36" s="124">
        <f t="shared" ref="CF36:CF40" si="98">(CE36*$E36*$G36*$H36*$N36*$CF$13)/12*11+(CE36*$F36*$G36*$H36*$N36*$CF$13)/12</f>
        <v>877059.39999999991</v>
      </c>
      <c r="CG36" s="124"/>
      <c r="CH36" s="124">
        <f t="shared" ref="CH36:CH41" si="99">(CG36*$E36*$G36*$H36*$M36*$CH$13)</f>
        <v>0</v>
      </c>
      <c r="CI36" s="124">
        <v>2</v>
      </c>
      <c r="CJ36" s="124">
        <f t="shared" ref="CJ36:CJ40" si="100">(CI36*$E36*$G36*$H36*$M36*$CJ$13)/12*11+(CI36*$F36*$G36*$H36*$M36*$CJ$13)/12</f>
        <v>46776.501333333326</v>
      </c>
      <c r="CK36" s="124">
        <v>4</v>
      </c>
      <c r="CL36" s="124">
        <f t="shared" ref="CL36:CL40" si="101">(CK36*$E36*$G36*$H36*$M36*$CL$13)/12*11+(CK36*$F36*$G36*$H36*$M36*$CL$13)/12</f>
        <v>93553.002666666653</v>
      </c>
      <c r="CM36" s="124">
        <v>10</v>
      </c>
      <c r="CN36" s="124">
        <f t="shared" ref="CN36:CN40" si="102">(CM36*$E36*$G36*$H36*$M36*$CN$13)/12*11+(CM36*$F36*$G36*$H36*$M36*$CN$13)/12</f>
        <v>292353.1333333333</v>
      </c>
      <c r="CO36" s="124">
        <v>10</v>
      </c>
      <c r="CP36" s="124">
        <f t="shared" ref="CP36:CP40" si="103">(CO36*$E36*$G36*$H36*$M36*$CP$13)/12*11+(CO36*$F36*$G36*$H36*$M36*$CP$13)/12</f>
        <v>263117.81999999995</v>
      </c>
      <c r="CQ36" s="124">
        <v>10</v>
      </c>
      <c r="CR36" s="124">
        <f t="shared" ref="CR36:CR41" si="104">(CQ36*$E36*$G36*$H36*$M36*$CR$13)/12*11+(CQ36*$F36*$G36*$H36*$M36*$CR$13)/12</f>
        <v>292353.1333333333</v>
      </c>
      <c r="CS36" s="124">
        <v>45</v>
      </c>
      <c r="CT36" s="124">
        <f t="shared" ref="CT36:CT41" si="105">(CS36*$E36*$G36*$H36*$N36*$CT$13)/12*11+(CS36*$F36*$G36*$H36*$N36*$CT$13)/12</f>
        <v>1578706.92</v>
      </c>
      <c r="CU36" s="124">
        <v>20</v>
      </c>
      <c r="CV36" s="124">
        <f t="shared" ref="CV36:CV41" si="106">(CU36*$E36*$G36*$H36*$N36*$CV$13)/12*11+(CU36*$F36*$G36*$H36*$N36*$CV$13)/12</f>
        <v>701647.52</v>
      </c>
      <c r="CW36" s="124">
        <v>15</v>
      </c>
      <c r="CX36" s="124">
        <f t="shared" ref="CX36:CX40" si="107">(CW36*$E36*$G36*$H36*$N36*$CX$13)/12*11+(CW36*$F36*$G36*$H36*$N36*$CX$13)/12</f>
        <v>526235.6399999999</v>
      </c>
      <c r="CY36" s="140">
        <v>20</v>
      </c>
      <c r="CZ36" s="124">
        <f t="shared" ref="CZ36:CZ40" si="108">(CY36*$E36*$G36*$H36*$N36*$CZ$13)/12*11+(CY36*$F36*$G36*$H36*$N36*$CZ$13)/12</f>
        <v>631482.76800000004</v>
      </c>
      <c r="DA36" s="124"/>
      <c r="DB36" s="129">
        <f t="shared" ref="DB36:DB41" si="109">(DA36*$E36*$G36*$H36*$N36*$DB$13)</f>
        <v>0</v>
      </c>
      <c r="DC36" s="124"/>
      <c r="DD36" s="124">
        <f t="shared" ref="DD36:DD41" si="110">(DC36*$E36*$G36*$H36*$N36*$DD$13)</f>
        <v>0</v>
      </c>
      <c r="DE36" s="141"/>
      <c r="DF36" s="124">
        <f>(DE36*$E36*$G36*$H36*$N36*$DF$13)</f>
        <v>0</v>
      </c>
      <c r="DG36" s="124">
        <v>10</v>
      </c>
      <c r="DH36" s="124">
        <f t="shared" ref="DH36:DH40" si="111">(DG36*$E36*$G36*$H36*$N36*$DH$13)/12*11+(DG36*$F36*$G36*$H36*$N36*$DH$13)/12</f>
        <v>350823.76</v>
      </c>
      <c r="DI36" s="124">
        <v>3</v>
      </c>
      <c r="DJ36" s="124">
        <f t="shared" ref="DJ36:DJ38" si="112">(DI36*$E36*$G36*$H36*$O36*$DJ$13)/12*11+(DI36*$F36*$G36*$H36*$O36*$DJ$13)/12</f>
        <v>111762.42640000003</v>
      </c>
      <c r="DK36" s="124">
        <v>4</v>
      </c>
      <c r="DL36" s="129">
        <f t="shared" ref="DL36:DL40" si="113">(DK36*$E36*$G36*$H36*$P36*$DL$13)/12*11+(DK36*$F36*$G36*$H36*$P36*$DL$13)/12</f>
        <v>171736.58346666666</v>
      </c>
      <c r="DM36" s="124">
        <f t="shared" ref="DM36:DN41" si="114">SUM(Q36,S36,U36,W36,Y36,AA36,AC36,AE36,AG36,AI36,AK36,AM36,AS36,AW36,AY36,CC36,AO36,BC36,BE36,BG36,CQ36,BI36,BK36,AQ36,BO36,AU36,CS36,BQ36,CU36,BS36,BU36,BW36,CE36,BY36,CA36,CG36,CI36,CK36,CM36,CO36,CW36,CY36,BM36,BA36,DA36,DC36,DE36,DG36,DI36,DK36)</f>
        <v>737</v>
      </c>
      <c r="DN36" s="124">
        <f t="shared" si="114"/>
        <v>25449549.080333333</v>
      </c>
    </row>
    <row r="37" spans="1:118" ht="22.5" customHeight="1" x14ac:dyDescent="0.25">
      <c r="A37" s="104"/>
      <c r="B37" s="135">
        <v>18</v>
      </c>
      <c r="C37" s="235" t="s">
        <v>175</v>
      </c>
      <c r="D37" s="118" t="s">
        <v>176</v>
      </c>
      <c r="E37" s="107">
        <f t="shared" si="4"/>
        <v>23460</v>
      </c>
      <c r="F37" s="108">
        <v>23500</v>
      </c>
      <c r="G37" s="136">
        <v>2.0099999999999998</v>
      </c>
      <c r="H37" s="120">
        <v>1</v>
      </c>
      <c r="I37" s="121"/>
      <c r="J37" s="121"/>
      <c r="K37" s="121"/>
      <c r="L37" s="121"/>
      <c r="M37" s="122">
        <v>1.4</v>
      </c>
      <c r="N37" s="122">
        <v>1.68</v>
      </c>
      <c r="O37" s="122">
        <v>2.23</v>
      </c>
      <c r="P37" s="123">
        <v>2.57</v>
      </c>
      <c r="Q37" s="124">
        <f>119+16</f>
        <v>135</v>
      </c>
      <c r="R37" s="124">
        <f t="shared" ref="R37:R40" si="115">(Q37*$E37*$G37*$H37*$M37*$R$13)/12*11+(Q37*$F37*$G37*$H37*$M37*$R$13)/12</f>
        <v>9804834.2699999996</v>
      </c>
      <c r="S37" s="146">
        <v>3</v>
      </c>
      <c r="T37" s="124">
        <f t="shared" si="72"/>
        <v>217885.20600000001</v>
      </c>
      <c r="U37" s="124">
        <v>23</v>
      </c>
      <c r="V37" s="124">
        <f t="shared" si="73"/>
        <v>1869389.0416599996</v>
      </c>
      <c r="W37" s="124"/>
      <c r="X37" s="124">
        <f t="shared" si="74"/>
        <v>0</v>
      </c>
      <c r="Y37" s="124">
        <v>0</v>
      </c>
      <c r="Z37" s="124">
        <f t="shared" si="28"/>
        <v>0</v>
      </c>
      <c r="AA37" s="124"/>
      <c r="AB37" s="124"/>
      <c r="AC37" s="124"/>
      <c r="AD37" s="124">
        <f t="shared" si="75"/>
        <v>0</v>
      </c>
      <c r="AE37" s="124"/>
      <c r="AF37" s="124"/>
      <c r="AG37" s="124">
        <v>36</v>
      </c>
      <c r="AH37" s="124">
        <f t="shared" si="76"/>
        <v>2614622.4720000001</v>
      </c>
      <c r="AI37" s="124"/>
      <c r="AJ37" s="124"/>
      <c r="AK37" s="125"/>
      <c r="AL37" s="124">
        <f t="shared" si="77"/>
        <v>0</v>
      </c>
      <c r="AM37" s="124">
        <v>10</v>
      </c>
      <c r="AN37" s="124">
        <f t="shared" si="78"/>
        <v>726284.02</v>
      </c>
      <c r="AO37" s="124">
        <v>165</v>
      </c>
      <c r="AP37" s="124">
        <f t="shared" si="79"/>
        <v>11983686.329999998</v>
      </c>
      <c r="AQ37" s="124">
        <v>8</v>
      </c>
      <c r="AR37" s="124">
        <f t="shared" si="80"/>
        <v>697232.65919999988</v>
      </c>
      <c r="AS37" s="140"/>
      <c r="AT37" s="124">
        <f t="shared" si="81"/>
        <v>0</v>
      </c>
      <c r="AU37" s="124">
        <v>0</v>
      </c>
      <c r="AV37" s="129">
        <f t="shared" si="82"/>
        <v>0</v>
      </c>
      <c r="AW37" s="124"/>
      <c r="AX37" s="124">
        <f t="shared" si="83"/>
        <v>0</v>
      </c>
      <c r="AY37" s="124"/>
      <c r="AZ37" s="124">
        <f t="shared" si="84"/>
        <v>0</v>
      </c>
      <c r="BA37" s="124"/>
      <c r="BB37" s="124">
        <f t="shared" si="85"/>
        <v>0</v>
      </c>
      <c r="BC37" s="124">
        <v>0</v>
      </c>
      <c r="BD37" s="124">
        <f t="shared" si="86"/>
        <v>0</v>
      </c>
      <c r="BE37" s="124">
        <v>0</v>
      </c>
      <c r="BF37" s="124">
        <f t="shared" si="87"/>
        <v>0</v>
      </c>
      <c r="BG37" s="124">
        <v>0</v>
      </c>
      <c r="BH37" s="124">
        <f t="shared" si="88"/>
        <v>0</v>
      </c>
      <c r="BI37" s="124">
        <v>2</v>
      </c>
      <c r="BJ37" s="124">
        <f t="shared" si="89"/>
        <v>158461.96799999996</v>
      </c>
      <c r="BK37" s="124">
        <v>5</v>
      </c>
      <c r="BL37" s="124">
        <f t="shared" ref="BL37:BL41" si="116">(BK37*$E37*$G37*$H37*$N37*$BL$13)/12*11+(BK37*$F37*$G37*$H37*$N37*$BL$13)/12</f>
        <v>435770.41200000001</v>
      </c>
      <c r="BM37" s="124">
        <v>3</v>
      </c>
      <c r="BN37" s="124">
        <f t="shared" si="90"/>
        <v>237692.95199999996</v>
      </c>
      <c r="BO37" s="124">
        <v>0</v>
      </c>
      <c r="BP37" s="124">
        <f t="shared" si="91"/>
        <v>0</v>
      </c>
      <c r="BQ37" s="142"/>
      <c r="BR37" s="124">
        <f t="shared" si="92"/>
        <v>0</v>
      </c>
      <c r="BS37" s="124">
        <v>3</v>
      </c>
      <c r="BT37" s="124">
        <f t="shared" si="93"/>
        <v>213923.6568</v>
      </c>
      <c r="BU37" s="124">
        <v>0</v>
      </c>
      <c r="BV37" s="124">
        <f t="shared" si="94"/>
        <v>0</v>
      </c>
      <c r="BW37" s="124">
        <f>3-2</f>
        <v>1</v>
      </c>
      <c r="BX37" s="129">
        <f t="shared" si="95"/>
        <v>95077.180799999987</v>
      </c>
      <c r="BY37" s="124"/>
      <c r="BZ37" s="124">
        <f t="shared" si="96"/>
        <v>0</v>
      </c>
      <c r="CA37" s="124"/>
      <c r="CB37" s="124">
        <f>(CA37*$E37*$G37*$H37*$M37*$CB$13)</f>
        <v>0</v>
      </c>
      <c r="CC37" s="124">
        <v>0</v>
      </c>
      <c r="CD37" s="124">
        <f t="shared" si="97"/>
        <v>0</v>
      </c>
      <c r="CE37" s="124">
        <v>0</v>
      </c>
      <c r="CF37" s="124">
        <f t="shared" si="98"/>
        <v>0</v>
      </c>
      <c r="CG37" s="124"/>
      <c r="CH37" s="124">
        <f t="shared" si="99"/>
        <v>0</v>
      </c>
      <c r="CI37" s="124"/>
      <c r="CJ37" s="124">
        <f t="shared" si="100"/>
        <v>0</v>
      </c>
      <c r="CK37" s="124"/>
      <c r="CL37" s="124">
        <f t="shared" si="101"/>
        <v>0</v>
      </c>
      <c r="CM37" s="124">
        <v>4</v>
      </c>
      <c r="CN37" s="124">
        <f t="shared" si="102"/>
        <v>264103.27999999997</v>
      </c>
      <c r="CO37" s="124">
        <v>1</v>
      </c>
      <c r="CP37" s="124">
        <f t="shared" si="103"/>
        <v>59423.237999999998</v>
      </c>
      <c r="CQ37" s="124">
        <v>0</v>
      </c>
      <c r="CR37" s="124">
        <f t="shared" si="104"/>
        <v>0</v>
      </c>
      <c r="CS37" s="124">
        <v>3</v>
      </c>
      <c r="CT37" s="124">
        <f t="shared" si="105"/>
        <v>237692.95199999996</v>
      </c>
      <c r="CU37" s="124">
        <v>0</v>
      </c>
      <c r="CV37" s="124">
        <f t="shared" si="106"/>
        <v>0</v>
      </c>
      <c r="CW37" s="124">
        <v>1</v>
      </c>
      <c r="CX37" s="124">
        <f t="shared" si="107"/>
        <v>79230.983999999982</v>
      </c>
      <c r="CY37" s="140">
        <v>5</v>
      </c>
      <c r="CZ37" s="124">
        <f t="shared" si="108"/>
        <v>356539.42799999996</v>
      </c>
      <c r="DA37" s="124">
        <v>0</v>
      </c>
      <c r="DB37" s="129">
        <f t="shared" si="109"/>
        <v>0</v>
      </c>
      <c r="DC37" s="124">
        <v>0</v>
      </c>
      <c r="DD37" s="124">
        <f t="shared" si="110"/>
        <v>0</v>
      </c>
      <c r="DE37" s="141"/>
      <c r="DF37" s="124">
        <f>(DE37*$E37*$G37*$H37*$N37*$DF$13)</f>
        <v>0</v>
      </c>
      <c r="DG37" s="124">
        <v>2</v>
      </c>
      <c r="DH37" s="124">
        <f t="shared" si="111"/>
        <v>158461.96799999996</v>
      </c>
      <c r="DI37" s="124">
        <v>1</v>
      </c>
      <c r="DJ37" s="124">
        <f t="shared" si="112"/>
        <v>84135.759200000015</v>
      </c>
      <c r="DK37" s="124"/>
      <c r="DL37" s="129">
        <f t="shared" si="113"/>
        <v>0</v>
      </c>
      <c r="DM37" s="124">
        <f t="shared" si="114"/>
        <v>411</v>
      </c>
      <c r="DN37" s="124">
        <f t="shared" si="114"/>
        <v>30294447.777659997</v>
      </c>
    </row>
    <row r="38" spans="1:118" ht="22.5" customHeight="1" x14ac:dyDescent="0.25">
      <c r="A38" s="104"/>
      <c r="B38" s="135">
        <v>19</v>
      </c>
      <c r="C38" s="235" t="s">
        <v>177</v>
      </c>
      <c r="D38" s="118" t="s">
        <v>178</v>
      </c>
      <c r="E38" s="107">
        <f t="shared" si="4"/>
        <v>23460</v>
      </c>
      <c r="F38" s="108">
        <v>23500</v>
      </c>
      <c r="G38" s="136">
        <v>0.86</v>
      </c>
      <c r="H38" s="120">
        <v>1</v>
      </c>
      <c r="I38" s="121"/>
      <c r="J38" s="121"/>
      <c r="K38" s="121"/>
      <c r="L38" s="121"/>
      <c r="M38" s="122">
        <v>1.4</v>
      </c>
      <c r="N38" s="122">
        <v>1.68</v>
      </c>
      <c r="O38" s="122">
        <v>2.23</v>
      </c>
      <c r="P38" s="123">
        <v>2.57</v>
      </c>
      <c r="Q38" s="124">
        <v>40</v>
      </c>
      <c r="R38" s="124">
        <f t="shared" si="115"/>
        <v>1242993.5466666669</v>
      </c>
      <c r="S38" s="146">
        <v>7</v>
      </c>
      <c r="T38" s="124">
        <f t="shared" si="72"/>
        <v>217523.87066666668</v>
      </c>
      <c r="U38" s="124">
        <v>6</v>
      </c>
      <c r="V38" s="124">
        <f t="shared" si="73"/>
        <v>208653.41671999998</v>
      </c>
      <c r="W38" s="124"/>
      <c r="X38" s="124">
        <f t="shared" si="74"/>
        <v>0</v>
      </c>
      <c r="Y38" s="124">
        <v>0</v>
      </c>
      <c r="Z38" s="124">
        <f t="shared" si="28"/>
        <v>0</v>
      </c>
      <c r="AA38" s="124"/>
      <c r="AB38" s="124"/>
      <c r="AC38" s="124"/>
      <c r="AD38" s="124">
        <f t="shared" si="75"/>
        <v>0</v>
      </c>
      <c r="AE38" s="124"/>
      <c r="AF38" s="124"/>
      <c r="AG38" s="124">
        <v>17</v>
      </c>
      <c r="AH38" s="124">
        <f t="shared" si="76"/>
        <v>528272.25733333337</v>
      </c>
      <c r="AI38" s="124"/>
      <c r="AJ38" s="124"/>
      <c r="AK38" s="125"/>
      <c r="AL38" s="124">
        <f t="shared" si="77"/>
        <v>0</v>
      </c>
      <c r="AM38" s="124">
        <v>15</v>
      </c>
      <c r="AN38" s="124">
        <f t="shared" si="78"/>
        <v>466122.57999999996</v>
      </c>
      <c r="AO38" s="124">
        <v>25</v>
      </c>
      <c r="AP38" s="124">
        <f t="shared" si="79"/>
        <v>776870.96666666679</v>
      </c>
      <c r="AQ38" s="124">
        <v>16</v>
      </c>
      <c r="AR38" s="124">
        <f t="shared" si="80"/>
        <v>596636.90240000002</v>
      </c>
      <c r="AS38" s="140"/>
      <c r="AT38" s="124">
        <f t="shared" si="81"/>
        <v>0</v>
      </c>
      <c r="AU38" s="124"/>
      <c r="AV38" s="129">
        <f t="shared" si="82"/>
        <v>0</v>
      </c>
      <c r="AW38" s="124"/>
      <c r="AX38" s="124">
        <f t="shared" si="83"/>
        <v>0</v>
      </c>
      <c r="AY38" s="124">
        <v>0</v>
      </c>
      <c r="AZ38" s="124">
        <f t="shared" si="84"/>
        <v>0</v>
      </c>
      <c r="BA38" s="124"/>
      <c r="BB38" s="124">
        <f t="shared" si="85"/>
        <v>0</v>
      </c>
      <c r="BC38" s="124">
        <v>0</v>
      </c>
      <c r="BD38" s="124">
        <f t="shared" si="86"/>
        <v>0</v>
      </c>
      <c r="BE38" s="124">
        <v>0</v>
      </c>
      <c r="BF38" s="124">
        <f t="shared" si="87"/>
        <v>0</v>
      </c>
      <c r="BG38" s="124">
        <v>0</v>
      </c>
      <c r="BH38" s="124">
        <f t="shared" si="88"/>
        <v>0</v>
      </c>
      <c r="BI38" s="124">
        <v>7</v>
      </c>
      <c r="BJ38" s="124">
        <f t="shared" si="89"/>
        <v>237298.76799999998</v>
      </c>
      <c r="BK38" s="124">
        <v>24</v>
      </c>
      <c r="BL38" s="124">
        <f t="shared" si="116"/>
        <v>894955.35360000015</v>
      </c>
      <c r="BM38" s="124">
        <v>0</v>
      </c>
      <c r="BN38" s="124">
        <f t="shared" si="90"/>
        <v>0</v>
      </c>
      <c r="BO38" s="124">
        <v>0</v>
      </c>
      <c r="BP38" s="124">
        <f t="shared" si="91"/>
        <v>0</v>
      </c>
      <c r="BQ38" s="142">
        <v>5</v>
      </c>
      <c r="BR38" s="124">
        <f t="shared" si="92"/>
        <v>169499.12</v>
      </c>
      <c r="BS38" s="124">
        <v>9</v>
      </c>
      <c r="BT38" s="124">
        <f t="shared" si="93"/>
        <v>274588.57439999998</v>
      </c>
      <c r="BU38" s="124">
        <v>8</v>
      </c>
      <c r="BV38" s="124">
        <f t="shared" si="94"/>
        <v>325438.31039999996</v>
      </c>
      <c r="BW38" s="124">
        <v>5</v>
      </c>
      <c r="BX38" s="129">
        <f t="shared" si="95"/>
        <v>203398.94399999999</v>
      </c>
      <c r="BY38" s="124">
        <v>0</v>
      </c>
      <c r="BZ38" s="124">
        <f t="shared" si="96"/>
        <v>0</v>
      </c>
      <c r="CA38" s="124"/>
      <c r="CB38" s="124">
        <f>(CA38*$E38*$G38*$H38*$M38*$CB$13)</f>
        <v>0</v>
      </c>
      <c r="CC38" s="124">
        <v>0</v>
      </c>
      <c r="CD38" s="124">
        <f t="shared" si="97"/>
        <v>0</v>
      </c>
      <c r="CE38" s="124">
        <v>10</v>
      </c>
      <c r="CF38" s="124">
        <f t="shared" si="98"/>
        <v>338998.24</v>
      </c>
      <c r="CG38" s="124"/>
      <c r="CH38" s="124">
        <f t="shared" si="99"/>
        <v>0</v>
      </c>
      <c r="CI38" s="124">
        <v>3</v>
      </c>
      <c r="CJ38" s="124">
        <f t="shared" si="100"/>
        <v>67799.647999999986</v>
      </c>
      <c r="CK38" s="124"/>
      <c r="CL38" s="124">
        <f t="shared" si="101"/>
        <v>0</v>
      </c>
      <c r="CM38" s="124">
        <v>6</v>
      </c>
      <c r="CN38" s="124">
        <f t="shared" si="102"/>
        <v>169499.12</v>
      </c>
      <c r="CO38" s="124">
        <v>13</v>
      </c>
      <c r="CP38" s="124">
        <f t="shared" si="103"/>
        <v>330523.28400000004</v>
      </c>
      <c r="CQ38" s="124"/>
      <c r="CR38" s="124">
        <f t="shared" si="104"/>
        <v>0</v>
      </c>
      <c r="CS38" s="124">
        <v>14</v>
      </c>
      <c r="CT38" s="124">
        <f t="shared" si="105"/>
        <v>474597.53599999996</v>
      </c>
      <c r="CU38" s="124">
        <v>3</v>
      </c>
      <c r="CV38" s="124">
        <f t="shared" si="106"/>
        <v>101699.47199999998</v>
      </c>
      <c r="CW38" s="124">
        <v>4</v>
      </c>
      <c r="CX38" s="124">
        <f t="shared" si="107"/>
        <v>135599.29599999997</v>
      </c>
      <c r="CY38" s="140">
        <v>20</v>
      </c>
      <c r="CZ38" s="124">
        <f t="shared" si="108"/>
        <v>610196.83200000005</v>
      </c>
      <c r="DA38" s="124">
        <v>0</v>
      </c>
      <c r="DB38" s="129">
        <f t="shared" si="109"/>
        <v>0</v>
      </c>
      <c r="DC38" s="124"/>
      <c r="DD38" s="124">
        <f t="shared" si="110"/>
        <v>0</v>
      </c>
      <c r="DE38" s="141">
        <v>2</v>
      </c>
      <c r="DF38" s="124">
        <f t="shared" ref="DF38:DF41" si="117">(DE38*$E38*$G38*$H38*$N38*$DF$13)/12*11+(DE38*$F38*$G38*$H38*$N38*$DF$13)/12</f>
        <v>67799.647999999986</v>
      </c>
      <c r="DG38" s="124">
        <v>30</v>
      </c>
      <c r="DH38" s="124">
        <f t="shared" si="111"/>
        <v>1016994.7200000001</v>
      </c>
      <c r="DI38" s="124">
        <v>8</v>
      </c>
      <c r="DJ38" s="124">
        <f t="shared" si="112"/>
        <v>287987.0762666667</v>
      </c>
      <c r="DK38" s="124">
        <v>5</v>
      </c>
      <c r="DL38" s="129">
        <f t="shared" si="113"/>
        <v>207434.63733333332</v>
      </c>
      <c r="DM38" s="124">
        <f t="shared" si="114"/>
        <v>302</v>
      </c>
      <c r="DN38" s="124">
        <f t="shared" si="114"/>
        <v>9951382.1204533353</v>
      </c>
    </row>
    <row r="39" spans="1:118" ht="22.5" customHeight="1" x14ac:dyDescent="0.25">
      <c r="A39" s="104"/>
      <c r="B39" s="135">
        <v>20</v>
      </c>
      <c r="C39" s="235" t="s">
        <v>179</v>
      </c>
      <c r="D39" s="118" t="s">
        <v>180</v>
      </c>
      <c r="E39" s="107">
        <f t="shared" si="4"/>
        <v>23460</v>
      </c>
      <c r="F39" s="108">
        <v>23500</v>
      </c>
      <c r="G39" s="136">
        <v>1.21</v>
      </c>
      <c r="H39" s="120">
        <v>1</v>
      </c>
      <c r="I39" s="121"/>
      <c r="J39" s="121"/>
      <c r="K39" s="121"/>
      <c r="L39" s="121"/>
      <c r="M39" s="122">
        <v>1.4</v>
      </c>
      <c r="N39" s="122">
        <v>1.68</v>
      </c>
      <c r="O39" s="122">
        <v>2.23</v>
      </c>
      <c r="P39" s="123">
        <v>2.57</v>
      </c>
      <c r="Q39" s="124">
        <v>177</v>
      </c>
      <c r="R39" s="124">
        <f t="shared" si="115"/>
        <v>7738718.8340000007</v>
      </c>
      <c r="S39" s="146">
        <v>14</v>
      </c>
      <c r="T39" s="124">
        <f t="shared" si="72"/>
        <v>612102.05466666666</v>
      </c>
      <c r="U39" s="124">
        <v>1</v>
      </c>
      <c r="V39" s="124">
        <f t="shared" si="73"/>
        <v>48928.417486666665</v>
      </c>
      <c r="W39" s="124"/>
      <c r="X39" s="124">
        <f t="shared" si="74"/>
        <v>0</v>
      </c>
      <c r="Y39" s="124">
        <v>4</v>
      </c>
      <c r="Z39" s="124">
        <f t="shared" ref="Z39" si="118">(Y39*$E39*$G39*$H39*$M39*$Z$13)/12*4+(Y39*$E39*$G39*$H39*$M39*$Z$15)/12*7+(Y39*$F39*$G39*$H39*$M39*$Z$15)/12</f>
        <v>206686.06933333335</v>
      </c>
      <c r="AA39" s="124"/>
      <c r="AB39" s="124"/>
      <c r="AC39" s="124"/>
      <c r="AD39" s="124">
        <f t="shared" si="75"/>
        <v>0</v>
      </c>
      <c r="AE39" s="124"/>
      <c r="AF39" s="124"/>
      <c r="AG39" s="124">
        <v>81</v>
      </c>
      <c r="AH39" s="124">
        <f t="shared" si="76"/>
        <v>3541447.602</v>
      </c>
      <c r="AI39" s="124"/>
      <c r="AJ39" s="124"/>
      <c r="AK39" s="125"/>
      <c r="AL39" s="124">
        <f t="shared" si="77"/>
        <v>0</v>
      </c>
      <c r="AM39" s="124">
        <v>60</v>
      </c>
      <c r="AN39" s="124">
        <f t="shared" si="78"/>
        <v>2623294.5200000005</v>
      </c>
      <c r="AO39" s="124">
        <v>185</v>
      </c>
      <c r="AP39" s="124">
        <f t="shared" si="79"/>
        <v>8088491.4366666665</v>
      </c>
      <c r="AQ39" s="124">
        <v>40</v>
      </c>
      <c r="AR39" s="124">
        <f t="shared" si="80"/>
        <v>2098635.6159999999</v>
      </c>
      <c r="AS39" s="140"/>
      <c r="AT39" s="124">
        <f t="shared" si="81"/>
        <v>0</v>
      </c>
      <c r="AU39" s="124">
        <v>3</v>
      </c>
      <c r="AV39" s="129">
        <f t="shared" si="82"/>
        <v>157397.67120000001</v>
      </c>
      <c r="AW39" s="124"/>
      <c r="AX39" s="124">
        <f t="shared" si="83"/>
        <v>0</v>
      </c>
      <c r="AY39" s="124">
        <v>0</v>
      </c>
      <c r="AZ39" s="124">
        <f t="shared" si="84"/>
        <v>0</v>
      </c>
      <c r="BA39" s="124"/>
      <c r="BB39" s="124">
        <f t="shared" si="85"/>
        <v>0</v>
      </c>
      <c r="BC39" s="124"/>
      <c r="BD39" s="124">
        <f t="shared" si="86"/>
        <v>0</v>
      </c>
      <c r="BE39" s="124"/>
      <c r="BF39" s="124">
        <f t="shared" si="87"/>
        <v>0</v>
      </c>
      <c r="BG39" s="124"/>
      <c r="BH39" s="124">
        <f t="shared" si="88"/>
        <v>0</v>
      </c>
      <c r="BI39" s="124">
        <v>0</v>
      </c>
      <c r="BJ39" s="124">
        <f t="shared" si="89"/>
        <v>0</v>
      </c>
      <c r="BK39" s="124">
        <v>66</v>
      </c>
      <c r="BL39" s="124">
        <f t="shared" si="116"/>
        <v>3462748.7663999996</v>
      </c>
      <c r="BM39" s="124">
        <v>0</v>
      </c>
      <c r="BN39" s="124">
        <f>(BM39*$E39*$G39*$H39*$N39*$BN$13)</f>
        <v>0</v>
      </c>
      <c r="BO39" s="124"/>
      <c r="BP39" s="124">
        <f t="shared" si="91"/>
        <v>0</v>
      </c>
      <c r="BQ39" s="142">
        <v>12</v>
      </c>
      <c r="BR39" s="124">
        <f t="shared" si="92"/>
        <v>572355.16800000006</v>
      </c>
      <c r="BS39" s="124">
        <v>10</v>
      </c>
      <c r="BT39" s="124">
        <f t="shared" si="93"/>
        <v>429266.37599999999</v>
      </c>
      <c r="BU39" s="124">
        <v>22</v>
      </c>
      <c r="BV39" s="124">
        <f t="shared" si="94"/>
        <v>1259181.3695999999</v>
      </c>
      <c r="BW39" s="124">
        <v>10</v>
      </c>
      <c r="BX39" s="129">
        <f t="shared" si="95"/>
        <v>572355.16800000006</v>
      </c>
      <c r="BY39" s="124"/>
      <c r="BZ39" s="124">
        <f t="shared" si="96"/>
        <v>0</v>
      </c>
      <c r="CA39" s="124"/>
      <c r="CB39" s="124">
        <f>(CA39*$E39*$G39*$H39*$M39*$CB$13)</f>
        <v>0</v>
      </c>
      <c r="CC39" s="124"/>
      <c r="CD39" s="124">
        <f t="shared" si="97"/>
        <v>0</v>
      </c>
      <c r="CE39" s="124">
        <v>10</v>
      </c>
      <c r="CF39" s="124">
        <f t="shared" si="98"/>
        <v>476962.63999999996</v>
      </c>
      <c r="CG39" s="124"/>
      <c r="CH39" s="124">
        <f t="shared" si="99"/>
        <v>0</v>
      </c>
      <c r="CI39" s="124"/>
      <c r="CJ39" s="124">
        <f t="shared" si="100"/>
        <v>0</v>
      </c>
      <c r="CK39" s="124"/>
      <c r="CL39" s="124">
        <f t="shared" si="101"/>
        <v>0</v>
      </c>
      <c r="CM39" s="124">
        <v>2</v>
      </c>
      <c r="CN39" s="124">
        <f t="shared" si="102"/>
        <v>79493.773333333331</v>
      </c>
      <c r="CO39" s="124">
        <v>13</v>
      </c>
      <c r="CP39" s="124">
        <f t="shared" si="103"/>
        <v>465038.57399999991</v>
      </c>
      <c r="CQ39" s="124">
        <v>17</v>
      </c>
      <c r="CR39" s="124">
        <f t="shared" si="104"/>
        <v>675697.07333333336</v>
      </c>
      <c r="CS39" s="124">
        <v>44</v>
      </c>
      <c r="CT39" s="124">
        <f t="shared" si="105"/>
        <v>2098635.6159999999</v>
      </c>
      <c r="CU39" s="124">
        <v>7</v>
      </c>
      <c r="CV39" s="124">
        <f t="shared" si="106"/>
        <v>333873.848</v>
      </c>
      <c r="CW39" s="124">
        <v>27</v>
      </c>
      <c r="CX39" s="124">
        <f t="shared" si="107"/>
        <v>1287799.128</v>
      </c>
      <c r="CY39" s="140">
        <v>9</v>
      </c>
      <c r="CZ39" s="124">
        <f t="shared" si="108"/>
        <v>386339.73839999997</v>
      </c>
      <c r="DA39" s="124"/>
      <c r="DB39" s="129">
        <f t="shared" si="109"/>
        <v>0</v>
      </c>
      <c r="DC39" s="124">
        <v>0</v>
      </c>
      <c r="DD39" s="124">
        <f t="shared" si="110"/>
        <v>0</v>
      </c>
      <c r="DE39" s="141"/>
      <c r="DF39" s="124">
        <f t="shared" si="117"/>
        <v>0</v>
      </c>
      <c r="DG39" s="124">
        <v>8</v>
      </c>
      <c r="DH39" s="124">
        <f t="shared" si="111"/>
        <v>381570.11200000002</v>
      </c>
      <c r="DI39" s="124"/>
      <c r="DJ39" s="124">
        <f>(DI39*$E39*$G39*$H39*$O39*$DJ$13)</f>
        <v>0</v>
      </c>
      <c r="DK39" s="124">
        <v>3</v>
      </c>
      <c r="DL39" s="129">
        <f t="shared" si="113"/>
        <v>175113.42639999997</v>
      </c>
      <c r="DM39" s="124">
        <f t="shared" si="114"/>
        <v>825</v>
      </c>
      <c r="DN39" s="124">
        <f t="shared" si="114"/>
        <v>37772132.998819999</v>
      </c>
    </row>
    <row r="40" spans="1:118" ht="22.5" customHeight="1" x14ac:dyDescent="0.25">
      <c r="A40" s="104"/>
      <c r="B40" s="135">
        <v>21</v>
      </c>
      <c r="C40" s="235" t="s">
        <v>181</v>
      </c>
      <c r="D40" s="118" t="s">
        <v>182</v>
      </c>
      <c r="E40" s="107">
        <f t="shared" si="4"/>
        <v>23460</v>
      </c>
      <c r="F40" s="108">
        <v>23500</v>
      </c>
      <c r="G40" s="136">
        <v>0.87</v>
      </c>
      <c r="H40" s="120">
        <v>1</v>
      </c>
      <c r="I40" s="121"/>
      <c r="J40" s="121"/>
      <c r="K40" s="121"/>
      <c r="L40" s="121"/>
      <c r="M40" s="122">
        <v>1.4</v>
      </c>
      <c r="N40" s="122">
        <v>1.68</v>
      </c>
      <c r="O40" s="122">
        <v>2.23</v>
      </c>
      <c r="P40" s="123">
        <v>2.57</v>
      </c>
      <c r="Q40" s="124">
        <f>375+15</f>
        <v>390</v>
      </c>
      <c r="R40" s="124">
        <f t="shared" si="115"/>
        <v>12260107.860000001</v>
      </c>
      <c r="S40" s="146">
        <v>160</v>
      </c>
      <c r="T40" s="124">
        <f t="shared" si="72"/>
        <v>5029787.84</v>
      </c>
      <c r="U40" s="124">
        <v>3</v>
      </c>
      <c r="V40" s="124">
        <f t="shared" si="73"/>
        <v>105539.80962</v>
      </c>
      <c r="W40" s="124"/>
      <c r="X40" s="124">
        <f t="shared" si="74"/>
        <v>0</v>
      </c>
      <c r="Y40" s="124">
        <v>0</v>
      </c>
      <c r="Z40" s="124">
        <f t="shared" si="28"/>
        <v>0</v>
      </c>
      <c r="AA40" s="124"/>
      <c r="AB40" s="124"/>
      <c r="AC40" s="124"/>
      <c r="AD40" s="124">
        <f t="shared" si="75"/>
        <v>0</v>
      </c>
      <c r="AE40" s="124"/>
      <c r="AF40" s="124"/>
      <c r="AG40" s="124">
        <v>84</v>
      </c>
      <c r="AH40" s="124">
        <f t="shared" si="76"/>
        <v>2640638.6159999999</v>
      </c>
      <c r="AI40" s="124"/>
      <c r="AJ40" s="124"/>
      <c r="AK40" s="125"/>
      <c r="AL40" s="124">
        <f t="shared" si="77"/>
        <v>0</v>
      </c>
      <c r="AM40" s="124">
        <v>102</v>
      </c>
      <c r="AN40" s="124">
        <f t="shared" si="78"/>
        <v>3206489.7479999997</v>
      </c>
      <c r="AO40" s="124">
        <v>322</v>
      </c>
      <c r="AP40" s="124">
        <f t="shared" si="79"/>
        <v>10122448.028000003</v>
      </c>
      <c r="AQ40" s="124">
        <v>428</v>
      </c>
      <c r="AR40" s="124">
        <f t="shared" si="80"/>
        <v>16145618.966399999</v>
      </c>
      <c r="AS40" s="140"/>
      <c r="AT40" s="124">
        <f t="shared" si="81"/>
        <v>0</v>
      </c>
      <c r="AU40" s="124">
        <f>19</f>
        <v>19</v>
      </c>
      <c r="AV40" s="129">
        <f t="shared" si="82"/>
        <v>716744.76719999989</v>
      </c>
      <c r="AW40" s="124"/>
      <c r="AX40" s="124">
        <f t="shared" si="83"/>
        <v>0</v>
      </c>
      <c r="AY40" s="124"/>
      <c r="AZ40" s="124">
        <f t="shared" si="84"/>
        <v>0</v>
      </c>
      <c r="BA40" s="124"/>
      <c r="BB40" s="124">
        <f t="shared" si="85"/>
        <v>0</v>
      </c>
      <c r="BC40" s="124"/>
      <c r="BD40" s="124">
        <f t="shared" si="86"/>
        <v>0</v>
      </c>
      <c r="BE40" s="124"/>
      <c r="BF40" s="124">
        <f t="shared" si="87"/>
        <v>0</v>
      </c>
      <c r="BG40" s="124"/>
      <c r="BH40" s="124">
        <f t="shared" si="88"/>
        <v>0</v>
      </c>
      <c r="BI40" s="124">
        <v>60</v>
      </c>
      <c r="BJ40" s="124">
        <f t="shared" si="89"/>
        <v>2057640.4799999995</v>
      </c>
      <c r="BK40" s="124">
        <v>279</v>
      </c>
      <c r="BL40" s="124">
        <f t="shared" si="116"/>
        <v>10524831.055199999</v>
      </c>
      <c r="BM40" s="124"/>
      <c r="BN40" s="124">
        <f>(BM40*$E40*$G40*$H40*$N40*$BN$13)</f>
        <v>0</v>
      </c>
      <c r="BO40" s="124"/>
      <c r="BP40" s="124">
        <f t="shared" si="91"/>
        <v>0</v>
      </c>
      <c r="BQ40" s="142">
        <v>48</v>
      </c>
      <c r="BR40" s="124">
        <f t="shared" si="92"/>
        <v>1646112.3839999998</v>
      </c>
      <c r="BS40" s="124">
        <v>68</v>
      </c>
      <c r="BT40" s="124">
        <f t="shared" si="93"/>
        <v>2098793.2896000003</v>
      </c>
      <c r="BU40" s="124">
        <v>50</v>
      </c>
      <c r="BV40" s="124">
        <f t="shared" si="94"/>
        <v>2057640.48</v>
      </c>
      <c r="BW40" s="124">
        <v>74</v>
      </c>
      <c r="BX40" s="129">
        <f t="shared" si="95"/>
        <v>3045307.9103999995</v>
      </c>
      <c r="BY40" s="124"/>
      <c r="BZ40" s="124">
        <f t="shared" si="96"/>
        <v>0</v>
      </c>
      <c r="CA40" s="124"/>
      <c r="CB40" s="124">
        <f>(CA40*$E40*$G40*$H40*$M40*$CB$13)</f>
        <v>0</v>
      </c>
      <c r="CC40" s="124"/>
      <c r="CD40" s="124">
        <f t="shared" si="97"/>
        <v>0</v>
      </c>
      <c r="CE40" s="124">
        <v>51</v>
      </c>
      <c r="CF40" s="124">
        <f t="shared" si="98"/>
        <v>1748994.4079999998</v>
      </c>
      <c r="CG40" s="124"/>
      <c r="CH40" s="124">
        <f t="shared" si="99"/>
        <v>0</v>
      </c>
      <c r="CI40" s="124">
        <v>8</v>
      </c>
      <c r="CJ40" s="124">
        <f t="shared" si="100"/>
        <v>182901.37600000002</v>
      </c>
      <c r="CK40" s="124">
        <v>44</v>
      </c>
      <c r="CL40" s="124">
        <f t="shared" si="101"/>
        <v>1005957.5680000001</v>
      </c>
      <c r="CM40" s="124">
        <v>40</v>
      </c>
      <c r="CN40" s="124">
        <f t="shared" si="102"/>
        <v>1143133.5999999999</v>
      </c>
      <c r="CO40" s="124">
        <v>72</v>
      </c>
      <c r="CP40" s="124">
        <f t="shared" si="103"/>
        <v>1851876.4319999998</v>
      </c>
      <c r="CQ40" s="124">
        <v>120</v>
      </c>
      <c r="CR40" s="124">
        <f t="shared" si="104"/>
        <v>3429400.8</v>
      </c>
      <c r="CS40" s="124">
        <v>110</v>
      </c>
      <c r="CT40" s="124">
        <f t="shared" si="105"/>
        <v>3772340.8800000004</v>
      </c>
      <c r="CU40" s="124">
        <v>99</v>
      </c>
      <c r="CV40" s="124">
        <f t="shared" si="106"/>
        <v>3395106.7920000004</v>
      </c>
      <c r="CW40" s="124">
        <v>80</v>
      </c>
      <c r="CX40" s="124">
        <f t="shared" si="107"/>
        <v>2743520.6399999997</v>
      </c>
      <c r="CY40" s="140">
        <v>100</v>
      </c>
      <c r="CZ40" s="124">
        <f t="shared" si="108"/>
        <v>3086460.72</v>
      </c>
      <c r="DA40" s="124"/>
      <c r="DB40" s="129">
        <f t="shared" si="109"/>
        <v>0</v>
      </c>
      <c r="DC40" s="124"/>
      <c r="DD40" s="124">
        <f t="shared" si="110"/>
        <v>0</v>
      </c>
      <c r="DE40" s="141">
        <v>27</v>
      </c>
      <c r="DF40" s="124">
        <f t="shared" si="117"/>
        <v>925938.2159999999</v>
      </c>
      <c r="DG40" s="124">
        <v>60</v>
      </c>
      <c r="DH40" s="124">
        <f t="shared" si="111"/>
        <v>2057640.48</v>
      </c>
      <c r="DI40" s="124">
        <v>17</v>
      </c>
      <c r="DJ40" s="124">
        <f>(DI40*$E40*$G40*$H40*$O40*$DJ$13)/12*11+(DI40*$F40*$G40*$H40*$O40*$DJ$13)/12</f>
        <v>619088.49679999996</v>
      </c>
      <c r="DK40" s="124">
        <v>19</v>
      </c>
      <c r="DL40" s="129">
        <f t="shared" si="113"/>
        <v>797417.33839999989</v>
      </c>
      <c r="DM40" s="124">
        <f t="shared" si="114"/>
        <v>2934</v>
      </c>
      <c r="DN40" s="124">
        <f t="shared" si="114"/>
        <v>98417478.981620014</v>
      </c>
    </row>
    <row r="41" spans="1:118" ht="22.5" customHeight="1" x14ac:dyDescent="0.25">
      <c r="A41" s="104"/>
      <c r="B41" s="135">
        <v>22</v>
      </c>
      <c r="C41" s="235" t="s">
        <v>183</v>
      </c>
      <c r="D41" s="118" t="s">
        <v>184</v>
      </c>
      <c r="E41" s="107">
        <f t="shared" si="4"/>
        <v>23460</v>
      </c>
      <c r="F41" s="108">
        <v>23500</v>
      </c>
      <c r="G41" s="145">
        <v>4.1900000000000004</v>
      </c>
      <c r="H41" s="147">
        <v>0.8</v>
      </c>
      <c r="I41" s="148"/>
      <c r="J41" s="148"/>
      <c r="K41" s="148"/>
      <c r="L41" s="121"/>
      <c r="M41" s="122">
        <v>1.4</v>
      </c>
      <c r="N41" s="122">
        <v>1.68</v>
      </c>
      <c r="O41" s="122">
        <v>2.23</v>
      </c>
      <c r="P41" s="123">
        <v>2.57</v>
      </c>
      <c r="Q41" s="124">
        <v>1</v>
      </c>
      <c r="R41" s="124">
        <f>(Q41*$E41*$G41*$H41*$M41*$R$13)/12*11+(Q41*$F41*$G41*$H41*$M41*$R$13)/12</f>
        <v>121119.60373333337</v>
      </c>
      <c r="S41" s="146">
        <v>0</v>
      </c>
      <c r="T41" s="124">
        <f t="shared" si="72"/>
        <v>0</v>
      </c>
      <c r="U41" s="124">
        <v>1</v>
      </c>
      <c r="V41" s="124">
        <f t="shared" si="73"/>
        <v>135543.84745066671</v>
      </c>
      <c r="W41" s="124"/>
      <c r="X41" s="124">
        <f t="shared" si="74"/>
        <v>0</v>
      </c>
      <c r="Y41" s="124">
        <v>0</v>
      </c>
      <c r="Z41" s="124">
        <f t="shared" si="28"/>
        <v>0</v>
      </c>
      <c r="AA41" s="124"/>
      <c r="AB41" s="124"/>
      <c r="AC41" s="124"/>
      <c r="AD41" s="124">
        <f t="shared" si="75"/>
        <v>0</v>
      </c>
      <c r="AE41" s="124"/>
      <c r="AF41" s="124"/>
      <c r="AG41" s="124">
        <v>2</v>
      </c>
      <c r="AH41" s="124">
        <f t="shared" si="76"/>
        <v>242239.20746666673</v>
      </c>
      <c r="AI41" s="124"/>
      <c r="AJ41" s="124"/>
      <c r="AK41" s="125"/>
      <c r="AL41" s="124">
        <f t="shared" si="77"/>
        <v>0</v>
      </c>
      <c r="AM41" s="124">
        <v>5</v>
      </c>
      <c r="AN41" s="124">
        <f t="shared" si="78"/>
        <v>605598.01866666693</v>
      </c>
      <c r="AO41" s="124">
        <v>0</v>
      </c>
      <c r="AP41" s="124">
        <f>(AO41*$E41*$G41*$H41*$M41*$AP$13)</f>
        <v>0</v>
      </c>
      <c r="AQ41" s="124">
        <v>1</v>
      </c>
      <c r="AR41" s="124">
        <f t="shared" si="80"/>
        <v>145343.52448000005</v>
      </c>
      <c r="AS41" s="140"/>
      <c r="AT41" s="124">
        <f t="shared" si="81"/>
        <v>0</v>
      </c>
      <c r="AU41" s="124">
        <v>0</v>
      </c>
      <c r="AV41" s="129">
        <f t="shared" si="82"/>
        <v>0</v>
      </c>
      <c r="AW41" s="124"/>
      <c r="AX41" s="124">
        <f t="shared" si="83"/>
        <v>0</v>
      </c>
      <c r="AY41" s="124">
        <v>0</v>
      </c>
      <c r="AZ41" s="124">
        <f t="shared" si="84"/>
        <v>0</v>
      </c>
      <c r="BA41" s="124"/>
      <c r="BB41" s="124">
        <f t="shared" si="85"/>
        <v>0</v>
      </c>
      <c r="BC41" s="124"/>
      <c r="BD41" s="124">
        <f t="shared" si="86"/>
        <v>0</v>
      </c>
      <c r="BE41" s="124"/>
      <c r="BF41" s="124">
        <f t="shared" si="87"/>
        <v>0</v>
      </c>
      <c r="BG41" s="124"/>
      <c r="BH41" s="124">
        <f t="shared" si="88"/>
        <v>0</v>
      </c>
      <c r="BI41" s="124">
        <v>0</v>
      </c>
      <c r="BJ41" s="124">
        <f t="shared" si="89"/>
        <v>0</v>
      </c>
      <c r="BK41" s="124">
        <v>5</v>
      </c>
      <c r="BL41" s="124">
        <f t="shared" si="116"/>
        <v>726717.62240000034</v>
      </c>
      <c r="BM41" s="124"/>
      <c r="BN41" s="124">
        <f>(BM41*$E41*$G41*$H41*$N41*$BN$13)</f>
        <v>0</v>
      </c>
      <c r="BO41" s="124"/>
      <c r="BP41" s="124">
        <f t="shared" si="91"/>
        <v>0</v>
      </c>
      <c r="BQ41" s="142">
        <v>1</v>
      </c>
      <c r="BR41" s="124">
        <f t="shared" si="92"/>
        <v>132130.4768</v>
      </c>
      <c r="BS41" s="124">
        <v>2</v>
      </c>
      <c r="BT41" s="124">
        <f t="shared" si="93"/>
        <v>237834.85824</v>
      </c>
      <c r="BU41" s="124">
        <v>0</v>
      </c>
      <c r="BV41" s="124">
        <f t="shared" si="94"/>
        <v>0</v>
      </c>
      <c r="BW41" s="124">
        <f>5-4</f>
        <v>1</v>
      </c>
      <c r="BX41" s="129">
        <f t="shared" si="95"/>
        <v>158556.57216000001</v>
      </c>
      <c r="BY41" s="124"/>
      <c r="BZ41" s="124">
        <f t="shared" si="96"/>
        <v>0</v>
      </c>
      <c r="CA41" s="124"/>
      <c r="CB41" s="124">
        <f>(CA41*$E41*$G41*$H41*$M41*$CB$13)</f>
        <v>0</v>
      </c>
      <c r="CC41" s="124"/>
      <c r="CD41" s="124">
        <f t="shared" si="97"/>
        <v>0</v>
      </c>
      <c r="CE41" s="124">
        <v>0</v>
      </c>
      <c r="CF41" s="124">
        <f>(CE41*$E41*$G41*$H41*$N41*$CF$13)</f>
        <v>0</v>
      </c>
      <c r="CG41" s="124"/>
      <c r="CH41" s="124">
        <f t="shared" si="99"/>
        <v>0</v>
      </c>
      <c r="CI41" s="124"/>
      <c r="CJ41" s="124">
        <f>(CI41*$E41*$G41*$H41*$M41*$CJ$13)</f>
        <v>0</v>
      </c>
      <c r="CK41" s="124"/>
      <c r="CL41" s="124">
        <f>(CK41*$E41*$G41*$H41*$M41*$CL$13)</f>
        <v>0</v>
      </c>
      <c r="CM41" s="124">
        <v>0</v>
      </c>
      <c r="CN41" s="124">
        <f>(CM41*$E41*$G41*$H41*$M41*$CN$13)</f>
        <v>0</v>
      </c>
      <c r="CO41" s="124">
        <v>0</v>
      </c>
      <c r="CP41" s="124">
        <f>(CO41*$E41*$G41*$H41*$M41*$CP$13)</f>
        <v>0</v>
      </c>
      <c r="CQ41" s="124">
        <v>0</v>
      </c>
      <c r="CR41" s="124">
        <f t="shared" si="104"/>
        <v>0</v>
      </c>
      <c r="CS41" s="124">
        <v>0</v>
      </c>
      <c r="CT41" s="124">
        <f t="shared" si="105"/>
        <v>0</v>
      </c>
      <c r="CU41" s="124">
        <v>0</v>
      </c>
      <c r="CV41" s="124">
        <f t="shared" si="106"/>
        <v>0</v>
      </c>
      <c r="CW41" s="124">
        <v>0</v>
      </c>
      <c r="CX41" s="124">
        <f>(CW41*$E41*$G41*$H41*$N41*$CX$13)</f>
        <v>0</v>
      </c>
      <c r="CY41" s="140">
        <v>0</v>
      </c>
      <c r="CZ41" s="124">
        <f>(CY41*$E41*$G41*$H41*$N41*$CZ$13)</f>
        <v>0</v>
      </c>
      <c r="DA41" s="124"/>
      <c r="DB41" s="129">
        <f t="shared" si="109"/>
        <v>0</v>
      </c>
      <c r="DC41" s="124">
        <v>0</v>
      </c>
      <c r="DD41" s="124">
        <f t="shared" si="110"/>
        <v>0</v>
      </c>
      <c r="DE41" s="141"/>
      <c r="DF41" s="124">
        <f t="shared" si="117"/>
        <v>0</v>
      </c>
      <c r="DG41" s="124">
        <v>0</v>
      </c>
      <c r="DH41" s="124">
        <f>(DG41*$E41*$G41*$H41*$N41*$DH$13)</f>
        <v>0</v>
      </c>
      <c r="DI41" s="124"/>
      <c r="DJ41" s="124">
        <f>(DI41*$E41*$G41*$H41*$O41*$DJ$13)</f>
        <v>0</v>
      </c>
      <c r="DK41" s="124"/>
      <c r="DL41" s="129">
        <f>(DK41*$E41*$G41*$H41*$P41*$DL$13)</f>
        <v>0</v>
      </c>
      <c r="DM41" s="124">
        <f t="shared" si="114"/>
        <v>19</v>
      </c>
      <c r="DN41" s="124">
        <f t="shared" si="114"/>
        <v>2505083.731397334</v>
      </c>
    </row>
    <row r="42" spans="1:118" s="236" customFormat="1" ht="15.75" customHeight="1" x14ac:dyDescent="0.25">
      <c r="A42" s="104">
        <v>5</v>
      </c>
      <c r="B42" s="143"/>
      <c r="C42" s="143"/>
      <c r="D42" s="106" t="s">
        <v>185</v>
      </c>
      <c r="E42" s="107">
        <f t="shared" si="4"/>
        <v>23460</v>
      </c>
      <c r="F42" s="108">
        <v>23500</v>
      </c>
      <c r="G42" s="144"/>
      <c r="H42" s="120"/>
      <c r="I42" s="121"/>
      <c r="J42" s="121"/>
      <c r="K42" s="121"/>
      <c r="L42" s="121"/>
      <c r="M42" s="133">
        <v>1.4</v>
      </c>
      <c r="N42" s="133">
        <v>1.68</v>
      </c>
      <c r="O42" s="133">
        <v>2.23</v>
      </c>
      <c r="P42" s="134">
        <v>2.57</v>
      </c>
      <c r="Q42" s="115">
        <f>SUM(Q43:Q48)</f>
        <v>105</v>
      </c>
      <c r="R42" s="115">
        <f t="shared" ref="R42:Z42" si="119">SUM(R43:R48)</f>
        <v>9906441.7657333333</v>
      </c>
      <c r="S42" s="115">
        <f t="shared" si="119"/>
        <v>0</v>
      </c>
      <c r="T42" s="115">
        <f t="shared" si="119"/>
        <v>0</v>
      </c>
      <c r="U42" s="115">
        <f t="shared" si="119"/>
        <v>85</v>
      </c>
      <c r="V42" s="115">
        <f t="shared" si="119"/>
        <v>12955031.849209335</v>
      </c>
      <c r="W42" s="115">
        <f t="shared" si="119"/>
        <v>0</v>
      </c>
      <c r="X42" s="115">
        <f t="shared" si="119"/>
        <v>0</v>
      </c>
      <c r="Y42" s="115">
        <f t="shared" si="119"/>
        <v>0</v>
      </c>
      <c r="Z42" s="115">
        <f t="shared" si="119"/>
        <v>0</v>
      </c>
      <c r="AA42" s="115"/>
      <c r="AB42" s="115"/>
      <c r="AC42" s="115">
        <f t="shared" ref="AC42:AH42" si="120">SUM(AC43:AC48)</f>
        <v>0</v>
      </c>
      <c r="AD42" s="115">
        <f t="shared" si="120"/>
        <v>0</v>
      </c>
      <c r="AE42" s="115">
        <f t="shared" si="120"/>
        <v>0</v>
      </c>
      <c r="AF42" s="115">
        <f t="shared" si="120"/>
        <v>0</v>
      </c>
      <c r="AG42" s="115">
        <f t="shared" si="120"/>
        <v>123</v>
      </c>
      <c r="AH42" s="115">
        <f t="shared" si="120"/>
        <v>4417396.7170666661</v>
      </c>
      <c r="AI42" s="115"/>
      <c r="AJ42" s="115"/>
      <c r="AK42" s="115">
        <f t="shared" ref="AK42:CV42" si="121">SUM(AK43:AK48)</f>
        <v>0</v>
      </c>
      <c r="AL42" s="115">
        <f t="shared" si="121"/>
        <v>0</v>
      </c>
      <c r="AM42" s="115">
        <f t="shared" si="121"/>
        <v>42</v>
      </c>
      <c r="AN42" s="115">
        <f t="shared" si="121"/>
        <v>1666189.4890666667</v>
      </c>
      <c r="AO42" s="115">
        <f t="shared" si="121"/>
        <v>186</v>
      </c>
      <c r="AP42" s="115">
        <f t="shared" si="121"/>
        <v>6317586.9680000003</v>
      </c>
      <c r="AQ42" s="115">
        <f t="shared" si="121"/>
        <v>126</v>
      </c>
      <c r="AR42" s="115">
        <f t="shared" si="121"/>
        <v>7246623.4702399997</v>
      </c>
      <c r="AS42" s="115">
        <f t="shared" si="121"/>
        <v>0</v>
      </c>
      <c r="AT42" s="115">
        <f t="shared" si="121"/>
        <v>0</v>
      </c>
      <c r="AU42" s="115">
        <f t="shared" si="121"/>
        <v>5</v>
      </c>
      <c r="AV42" s="115">
        <f t="shared" si="121"/>
        <v>203793.128</v>
      </c>
      <c r="AW42" s="115">
        <f t="shared" si="121"/>
        <v>0</v>
      </c>
      <c r="AX42" s="115">
        <f t="shared" si="121"/>
        <v>0</v>
      </c>
      <c r="AY42" s="115">
        <f t="shared" si="121"/>
        <v>0</v>
      </c>
      <c r="AZ42" s="115">
        <f t="shared" si="121"/>
        <v>0</v>
      </c>
      <c r="BA42" s="115">
        <f t="shared" si="121"/>
        <v>0</v>
      </c>
      <c r="BB42" s="115">
        <f t="shared" si="121"/>
        <v>0</v>
      </c>
      <c r="BC42" s="115">
        <f t="shared" si="121"/>
        <v>0</v>
      </c>
      <c r="BD42" s="115">
        <f t="shared" si="121"/>
        <v>0</v>
      </c>
      <c r="BE42" s="115">
        <f t="shared" si="121"/>
        <v>0</v>
      </c>
      <c r="BF42" s="115">
        <f t="shared" si="121"/>
        <v>0</v>
      </c>
      <c r="BG42" s="115">
        <f t="shared" si="121"/>
        <v>0</v>
      </c>
      <c r="BH42" s="115">
        <f t="shared" si="121"/>
        <v>0</v>
      </c>
      <c r="BI42" s="115">
        <f t="shared" si="121"/>
        <v>10</v>
      </c>
      <c r="BJ42" s="115">
        <f t="shared" si="121"/>
        <v>370532.95999999996</v>
      </c>
      <c r="BK42" s="115">
        <f t="shared" si="121"/>
        <v>0</v>
      </c>
      <c r="BL42" s="115">
        <f t="shared" si="121"/>
        <v>0</v>
      </c>
      <c r="BM42" s="115">
        <f t="shared" si="121"/>
        <v>28</v>
      </c>
      <c r="BN42" s="115">
        <f t="shared" si="121"/>
        <v>2571498.7423999999</v>
      </c>
      <c r="BO42" s="115">
        <f t="shared" si="121"/>
        <v>0</v>
      </c>
      <c r="BP42" s="115">
        <f t="shared" si="121"/>
        <v>0</v>
      </c>
      <c r="BQ42" s="115">
        <f t="shared" si="121"/>
        <v>13</v>
      </c>
      <c r="BR42" s="115">
        <f t="shared" si="121"/>
        <v>612404.26240000001</v>
      </c>
      <c r="BS42" s="115">
        <f t="shared" si="121"/>
        <v>10</v>
      </c>
      <c r="BT42" s="115">
        <f t="shared" si="121"/>
        <v>333479.66400000005</v>
      </c>
      <c r="BU42" s="115">
        <f t="shared" si="121"/>
        <v>35</v>
      </c>
      <c r="BV42" s="115">
        <f t="shared" si="121"/>
        <v>1724633.8368000002</v>
      </c>
      <c r="BW42" s="115">
        <f t="shared" si="121"/>
        <v>29</v>
      </c>
      <c r="BX42" s="115">
        <f t="shared" si="121"/>
        <v>3496948.1702400008</v>
      </c>
      <c r="BY42" s="115">
        <f t="shared" si="121"/>
        <v>0</v>
      </c>
      <c r="BZ42" s="115">
        <f t="shared" si="121"/>
        <v>0</v>
      </c>
      <c r="CA42" s="115">
        <f t="shared" si="121"/>
        <v>10</v>
      </c>
      <c r="CB42" s="115">
        <f t="shared" si="121"/>
        <v>308777.46666666667</v>
      </c>
      <c r="CC42" s="115">
        <f t="shared" si="121"/>
        <v>0</v>
      </c>
      <c r="CD42" s="115">
        <f t="shared" si="121"/>
        <v>0</v>
      </c>
      <c r="CE42" s="115">
        <f t="shared" si="121"/>
        <v>35</v>
      </c>
      <c r="CF42" s="115">
        <f t="shared" si="121"/>
        <v>1688999.6031999998</v>
      </c>
      <c r="CG42" s="115">
        <f t="shared" si="121"/>
        <v>0</v>
      </c>
      <c r="CH42" s="115">
        <f t="shared" si="121"/>
        <v>0</v>
      </c>
      <c r="CI42" s="115">
        <f t="shared" si="121"/>
        <v>0</v>
      </c>
      <c r="CJ42" s="115">
        <f t="shared" si="121"/>
        <v>0</v>
      </c>
      <c r="CK42" s="115">
        <f t="shared" si="121"/>
        <v>3</v>
      </c>
      <c r="CL42" s="115">
        <f t="shared" si="121"/>
        <v>74106.59199999999</v>
      </c>
      <c r="CM42" s="115">
        <f t="shared" si="121"/>
        <v>11</v>
      </c>
      <c r="CN42" s="115">
        <f t="shared" si="121"/>
        <v>456596.46666666667</v>
      </c>
      <c r="CO42" s="115">
        <f t="shared" si="121"/>
        <v>19</v>
      </c>
      <c r="CP42" s="115">
        <f t="shared" si="121"/>
        <v>626043.02879999997</v>
      </c>
      <c r="CQ42" s="115">
        <f t="shared" si="121"/>
        <v>12</v>
      </c>
      <c r="CR42" s="115">
        <f t="shared" si="121"/>
        <v>370532.95999999996</v>
      </c>
      <c r="CS42" s="115">
        <f t="shared" si="121"/>
        <v>29</v>
      </c>
      <c r="CT42" s="115">
        <f t="shared" si="121"/>
        <v>1495534.0959999999</v>
      </c>
      <c r="CU42" s="115">
        <f t="shared" si="121"/>
        <v>23</v>
      </c>
      <c r="CV42" s="115">
        <f t="shared" si="121"/>
        <v>1273214.3199999998</v>
      </c>
      <c r="CW42" s="115">
        <f t="shared" ref="CW42:DN42" si="122">SUM(CW43:CW48)</f>
        <v>22</v>
      </c>
      <c r="CX42" s="115">
        <f t="shared" si="122"/>
        <v>815172.51199999987</v>
      </c>
      <c r="CY42" s="115">
        <f t="shared" si="122"/>
        <v>40</v>
      </c>
      <c r="CZ42" s="115">
        <f t="shared" si="122"/>
        <v>1333918.6560000002</v>
      </c>
      <c r="DA42" s="115">
        <f t="shared" si="122"/>
        <v>0</v>
      </c>
      <c r="DB42" s="115">
        <f t="shared" si="122"/>
        <v>0</v>
      </c>
      <c r="DC42" s="115">
        <f t="shared" si="122"/>
        <v>0</v>
      </c>
      <c r="DD42" s="115">
        <f t="shared" si="122"/>
        <v>0</v>
      </c>
      <c r="DE42" s="115">
        <f t="shared" si="122"/>
        <v>0</v>
      </c>
      <c r="DF42" s="115">
        <f t="shared" si="122"/>
        <v>0</v>
      </c>
      <c r="DG42" s="115">
        <f t="shared" si="122"/>
        <v>49</v>
      </c>
      <c r="DH42" s="115">
        <f t="shared" si="122"/>
        <v>1815611.5039999997</v>
      </c>
      <c r="DI42" s="115">
        <f t="shared" si="122"/>
        <v>3</v>
      </c>
      <c r="DJ42" s="115">
        <f t="shared" si="122"/>
        <v>118041.2144</v>
      </c>
      <c r="DK42" s="115">
        <f t="shared" si="122"/>
        <v>10</v>
      </c>
      <c r="DL42" s="115">
        <f t="shared" si="122"/>
        <v>625198.34880000004</v>
      </c>
      <c r="DM42" s="115">
        <f t="shared" si="122"/>
        <v>1063</v>
      </c>
      <c r="DN42" s="115">
        <f t="shared" si="122"/>
        <v>62824307.791689336</v>
      </c>
    </row>
    <row r="43" spans="1:118" ht="15.75" customHeight="1" x14ac:dyDescent="0.25">
      <c r="A43" s="104"/>
      <c r="B43" s="135">
        <v>23</v>
      </c>
      <c r="C43" s="235" t="s">
        <v>186</v>
      </c>
      <c r="D43" s="118" t="s">
        <v>187</v>
      </c>
      <c r="E43" s="107">
        <f t="shared" si="4"/>
        <v>23460</v>
      </c>
      <c r="F43" s="108">
        <v>23500</v>
      </c>
      <c r="G43" s="136">
        <v>0.94</v>
      </c>
      <c r="H43" s="120">
        <v>1</v>
      </c>
      <c r="I43" s="121"/>
      <c r="J43" s="121"/>
      <c r="K43" s="121"/>
      <c r="L43" s="121"/>
      <c r="M43" s="122">
        <v>1.4</v>
      </c>
      <c r="N43" s="122">
        <v>1.68</v>
      </c>
      <c r="O43" s="122">
        <v>2.23</v>
      </c>
      <c r="P43" s="123">
        <v>2.57</v>
      </c>
      <c r="Q43" s="124">
        <v>51</v>
      </c>
      <c r="R43" s="124">
        <f t="shared" ref="R43:R48" si="123">(Q43*$E43*$G43*$H43*$M43*$R$13)/12*11+(Q43*$F43*$G43*$H43*$M43*$R$13)/12</f>
        <v>1732241.5880000002</v>
      </c>
      <c r="S43" s="124"/>
      <c r="T43" s="124">
        <f>(S43*$E43*$G43*$H43*$M43*$T$13)/12*11+(S43*$F43*$G43*$H43*$M43*$T$13)/12</f>
        <v>0</v>
      </c>
      <c r="U43" s="124">
        <v>13</v>
      </c>
      <c r="V43" s="124">
        <f t="shared" ref="V43:V48" si="124">(U43*$E43*$G43*$H43*$M43*$V$13)/12*11+(U43*$F43*$G43*$H43*$M43*$V$13)/12</f>
        <v>494136.57990666671</v>
      </c>
      <c r="W43" s="124"/>
      <c r="X43" s="124">
        <f t="shared" ref="X43:X48" si="125">(W43*$E43*$G43*$H43*$M43*$X$13)</f>
        <v>0</v>
      </c>
      <c r="Y43" s="124">
        <v>0</v>
      </c>
      <c r="Z43" s="124">
        <f t="shared" si="28"/>
        <v>0</v>
      </c>
      <c r="AA43" s="124"/>
      <c r="AB43" s="124"/>
      <c r="AC43" s="124"/>
      <c r="AD43" s="124">
        <f t="shared" ref="AD43:AD48" si="126">(AC43*$E43*$G43*$H43*$M43*$AD$13)</f>
        <v>0</v>
      </c>
      <c r="AE43" s="124"/>
      <c r="AF43" s="124"/>
      <c r="AG43" s="124">
        <v>121</v>
      </c>
      <c r="AH43" s="124">
        <f t="shared" ref="AH43:AH44" si="127">(AG43*$E43*$G43*$H43*$M43*$AH$13)/12*11+(AG43*$F43*$G43*$H43*$M43*$AH$13)/12</f>
        <v>4109828.0813333332</v>
      </c>
      <c r="AI43" s="124"/>
      <c r="AJ43" s="124"/>
      <c r="AK43" s="125"/>
      <c r="AL43" s="124">
        <f t="shared" ref="AL43:AL48" si="128">(AK43*$E43*$G43*$H43*$M43*$AL$13)</f>
        <v>0</v>
      </c>
      <c r="AM43" s="124">
        <v>40</v>
      </c>
      <c r="AN43" s="124">
        <f t="shared" ref="AN43:AN44" si="129">(AM43*$E43*$G43*$H43*$M43*$AN$13)/12*11+(AM43*$F43*$G43*$H43*$M43*$AN$13)/12</f>
        <v>1358620.8533333333</v>
      </c>
      <c r="AO43" s="124">
        <v>186</v>
      </c>
      <c r="AP43" s="124">
        <f>(AO43*$E43*$G43*$H43*$M43*$AP$13)/12*11+(AO43*$F43*$G43*$H43*$M43*$AP$13)/12</f>
        <v>6317586.9680000003</v>
      </c>
      <c r="AQ43" s="124">
        <v>110</v>
      </c>
      <c r="AR43" s="124">
        <f t="shared" ref="AR43:AR48" si="130">(AQ43*$E43*$G43*$H43*$N43*$AR$13)/12*11+(AQ43*$F43*$G43*$H43*$N43*$AR$13)/12</f>
        <v>4483448.8159999996</v>
      </c>
      <c r="AS43" s="140">
        <v>0</v>
      </c>
      <c r="AT43" s="124">
        <f t="shared" ref="AT43:AT48" si="131">(AS43*$E43*$G43*$H43*$N43*$AT$13)/12*4+(AS43*$E43*$G43*$H43*$N43*$AT$15)/12*8</f>
        <v>0</v>
      </c>
      <c r="AU43" s="124">
        <v>5</v>
      </c>
      <c r="AV43" s="129">
        <f>(AU43*$E43*$G43*$H43*$N43*$AV$13)/12*11+(AU43*$F43*$G43*$H43*$N43*$AV$13)/12</f>
        <v>203793.128</v>
      </c>
      <c r="AW43" s="124"/>
      <c r="AX43" s="124">
        <f t="shared" ref="AX43:AX48" si="132">(AW43*$E43*$G43*$H43*$M43*$AX$13)</f>
        <v>0</v>
      </c>
      <c r="AY43" s="124">
        <v>0</v>
      </c>
      <c r="AZ43" s="124">
        <f t="shared" ref="AZ43:AZ48" si="133">(AY43*$E43*$G43*$H43*$M43*$AZ$13)</f>
        <v>0</v>
      </c>
      <c r="BA43" s="124"/>
      <c r="BB43" s="124">
        <f t="shared" ref="BB43:BB48" si="134">(BA43*$E43*$G43*$H43*$M43*$BB$13)</f>
        <v>0</v>
      </c>
      <c r="BC43" s="124">
        <v>0</v>
      </c>
      <c r="BD43" s="124">
        <f t="shared" ref="BD43:BD48" si="135">(BC43*$E43*$G43*$H43*$M43*$BD$13)</f>
        <v>0</v>
      </c>
      <c r="BE43" s="124">
        <v>0</v>
      </c>
      <c r="BF43" s="124">
        <f t="shared" ref="BF43:BF48" si="136">(BE43*$E43*$G43*$H43*$M43*$BF$13)</f>
        <v>0</v>
      </c>
      <c r="BG43" s="124">
        <v>0</v>
      </c>
      <c r="BH43" s="124">
        <f t="shared" ref="BH43:BH48" si="137">(BG43*$E43*$G43*$H43*$M43*$BH$13)</f>
        <v>0</v>
      </c>
      <c r="BI43" s="124">
        <v>10</v>
      </c>
      <c r="BJ43" s="124">
        <f>(BI43*$E43*$G43*$H43*$M43*$BJ$13)/12*11+(BI43*$F43*$G43*$H43*$M43*$BJ$13)/12</f>
        <v>370532.95999999996</v>
      </c>
      <c r="BK43" s="124"/>
      <c r="BL43" s="124">
        <f t="shared" ref="BL43:BL48" si="138">(BK43*$E43*$G43*$H43*$N43*$BL$13)</f>
        <v>0</v>
      </c>
      <c r="BM43" s="124">
        <v>17</v>
      </c>
      <c r="BN43" s="124">
        <f t="shared" ref="BN43:BN45" si="139">(BM43*$E43*$G43*$H43*$N43*$BN$13)/12*11+(BM43*$F43*$G43*$H43*$N43*$BN$13)/12</f>
        <v>629906.03199999989</v>
      </c>
      <c r="BO43" s="124">
        <v>0</v>
      </c>
      <c r="BP43" s="124">
        <f t="shared" ref="BP43:BP48" si="140">(BO43*$E43*$G43*$H43*$N43*$BP$13)</f>
        <v>0</v>
      </c>
      <c r="BQ43" s="124">
        <v>12</v>
      </c>
      <c r="BR43" s="124">
        <f t="shared" ref="BR43:BR44" si="141">(BQ43*$E43*$G43*$H43*$N43*$BR$13)/12*11+(BQ43*$F43*$G43*$H43*$N43*$BR$13)/12</f>
        <v>444639.55200000003</v>
      </c>
      <c r="BS43" s="124">
        <v>10</v>
      </c>
      <c r="BT43" s="124">
        <f t="shared" ref="BT43" si="142">(BS43*$E43*$G43*$H43*$N43*$BT$13)/12*11+(BS43*$F43*$G43*$H43*$N43*$BT$13)/12</f>
        <v>333479.66400000005</v>
      </c>
      <c r="BU43" s="124">
        <v>34</v>
      </c>
      <c r="BV43" s="124">
        <f t="shared" ref="BV43:BV45" si="143">(BU43*$E43*$G43*$H43*$N43*$BV$13)/12*11+(BU43*$F43*$G43*$H43*$N43*$BV$13)/12</f>
        <v>1511774.4768000001</v>
      </c>
      <c r="BW43" s="124">
        <v>15</v>
      </c>
      <c r="BX43" s="129">
        <f t="shared" ref="BX43:BX45" si="144">(BW43*$E43*$G43*$H43*$N43*$BX$13)/12*11+(BW43*$F43*$G43*$H43*$N43*$BX$13)/12</f>
        <v>666959.3280000001</v>
      </c>
      <c r="BY43" s="124">
        <v>0</v>
      </c>
      <c r="BZ43" s="124">
        <f t="shared" ref="BZ43:BZ48" si="145">(BY43*$E43*$G43*$H43*$M43*$BZ$13)</f>
        <v>0</v>
      </c>
      <c r="CA43" s="124">
        <v>10</v>
      </c>
      <c r="CB43" s="124">
        <f>(CA43*$E43*$G43*$H43*$M43*$CB$13)/12*11+(CA43*$F43*$G43*$H43*$M43*$CB$13)/12</f>
        <v>308777.46666666667</v>
      </c>
      <c r="CC43" s="124">
        <v>0</v>
      </c>
      <c r="CD43" s="124">
        <f t="shared" ref="CD43:CD48" si="146">(CC43*$E43*$G43*$H43*$M43*$CD$13)</f>
        <v>0</v>
      </c>
      <c r="CE43" s="124">
        <v>32</v>
      </c>
      <c r="CF43" s="124">
        <f t="shared" ref="CF43:CF44" si="147">(CE43*$E43*$G43*$H43*$N43*$CF$13)/12*11+(CE43*$F43*$G43*$H43*$N43*$CF$13)/12</f>
        <v>1185705.4719999998</v>
      </c>
      <c r="CG43" s="124"/>
      <c r="CH43" s="124">
        <f t="shared" ref="CH43:CH48" si="148">(CG43*$E43*$G43*$H43*$M43*$CH$13)</f>
        <v>0</v>
      </c>
      <c r="CI43" s="124"/>
      <c r="CJ43" s="124">
        <f t="shared" ref="CJ43:CJ48" si="149">(CI43*$E43*$G43*$H43*$M43*$CJ$13)</f>
        <v>0</v>
      </c>
      <c r="CK43" s="124">
        <v>3</v>
      </c>
      <c r="CL43" s="124">
        <f>(CK43*$E43*$G43*$H43*$M43*$CL$13)/12*11+(CK43*$F43*$G43*$H43*$M43*$CL$13)/12</f>
        <v>74106.59199999999</v>
      </c>
      <c r="CM43" s="124">
        <v>10</v>
      </c>
      <c r="CN43" s="124">
        <f t="shared" ref="CN43:CN45" si="150">(CM43*$E43*$G43*$H43*$M43*$CN$13)/12*11+(CM43*$F43*$G43*$H43*$M43*$CN$13)/12</f>
        <v>308777.46666666667</v>
      </c>
      <c r="CO43" s="124">
        <v>18</v>
      </c>
      <c r="CP43" s="124">
        <f t="shared" ref="CP43:CP44" si="151">(CO43*$E43*$G43*$H43*$M43*$CP$13)/12*11+(CO43*$F43*$G43*$H43*$M43*$CP$13)/12</f>
        <v>500219.49599999993</v>
      </c>
      <c r="CQ43" s="124">
        <v>12</v>
      </c>
      <c r="CR43" s="124">
        <f>(CQ43*$E43*$G43*$H43*$M43*$CR$13)/12*11+(CQ43*$F43*$G43*$H43*$M43*$CR$13)/12</f>
        <v>370532.95999999996</v>
      </c>
      <c r="CS43" s="124">
        <v>26</v>
      </c>
      <c r="CT43" s="124">
        <f t="shared" ref="CT43:CT45" si="152">(CS43*$E43*$G43*$H43*$N43*$CT$13)/12*11+(CS43*$F43*$G43*$H43*$N43*$CT$13)/12</f>
        <v>963385.696</v>
      </c>
      <c r="CU43" s="124">
        <v>20</v>
      </c>
      <c r="CV43" s="124">
        <f t="shared" ref="CV43:CV45" si="153">(CU43*$E43*$G43*$H43*$N43*$CV$13)/12*11+(CU43*$F43*$G43*$H43*$N43*$CV$13)/12</f>
        <v>741065.92</v>
      </c>
      <c r="CW43" s="124">
        <v>22</v>
      </c>
      <c r="CX43" s="124">
        <f>(CW43*$E43*$G43*$H43*$N43*$CX$13)/12*11+(CW43*$F43*$G43*$H43*$N43*$CX$13)/12</f>
        <v>815172.51199999987</v>
      </c>
      <c r="CY43" s="140">
        <v>40</v>
      </c>
      <c r="CZ43" s="124">
        <f>(CY43*$E43*$G43*$H43*$N43*$CZ$13)/12*11+(CY43*$F43*$G43*$H43*$N43*$CZ$13)/12</f>
        <v>1333918.6560000002</v>
      </c>
      <c r="DA43" s="124"/>
      <c r="DB43" s="129">
        <f t="shared" ref="DB43:DB48" si="154">(DA43*$E43*$G43*$H43*$N43*$DB$13)</f>
        <v>0</v>
      </c>
      <c r="DC43" s="124"/>
      <c r="DD43" s="124">
        <f t="shared" ref="DD43:DD48" si="155">(DC43*$E43*$G43*$H43*$N43*$DD$13)</f>
        <v>0</v>
      </c>
      <c r="DE43" s="141"/>
      <c r="DF43" s="124">
        <f t="shared" ref="DF43:DF48" si="156">(DE43*$E43*$G43*$H43*$N43*$DF$13)</f>
        <v>0</v>
      </c>
      <c r="DG43" s="124">
        <v>49</v>
      </c>
      <c r="DH43" s="124">
        <f>(DG43*$E43*$G43*$H43*$N43*$DH$13)/12*11+(DG43*$F43*$G43*$H43*$N43*$DH$13)/12</f>
        <v>1815611.5039999997</v>
      </c>
      <c r="DI43" s="124">
        <v>3</v>
      </c>
      <c r="DJ43" s="124">
        <f>(DI43*$E43*$G43*$H43*$O43*$DJ$13)/12*11+(DI43*$F43*$G43*$H43*$O43*$DJ$13)/12</f>
        <v>118041.2144</v>
      </c>
      <c r="DK43" s="124">
        <v>9</v>
      </c>
      <c r="DL43" s="129">
        <f t="shared" ref="DL43:DL45" si="157">(DK43*$E43*$G43*$H43*$P43*$DL$13)/12*11+(DK43*$F43*$G43*$H43*$P43*$DL$13)/12</f>
        <v>408115.58880000003</v>
      </c>
      <c r="DM43" s="124">
        <f t="shared" ref="DM43:DN48" si="158">SUM(Q43,S43,U43,W43,Y43,AA43,AC43,AE43,AG43,AI43,AK43,AM43,AS43,AW43,AY43,CC43,AO43,BC43,BE43,BG43,CQ43,BI43,BK43,AQ43,BO43,AU43,CS43,BQ43,CU43,BS43,BU43,BW43,CE43,BY43,CA43,CG43,CI43,CK43,CM43,CO43,CW43,CY43,BM43,BA43,DA43,DC43,DE43,DG43,DI43,DK43)</f>
        <v>878</v>
      </c>
      <c r="DN43" s="124">
        <f t="shared" si="158"/>
        <v>31600378.571906663</v>
      </c>
    </row>
    <row r="44" spans="1:118" ht="18.75" customHeight="1" x14ac:dyDescent="0.25">
      <c r="A44" s="104"/>
      <c r="B44" s="135">
        <v>24</v>
      </c>
      <c r="C44" s="235" t="s">
        <v>188</v>
      </c>
      <c r="D44" s="118" t="s">
        <v>189</v>
      </c>
      <c r="E44" s="107">
        <f t="shared" si="4"/>
        <v>23460</v>
      </c>
      <c r="F44" s="108">
        <v>23500</v>
      </c>
      <c r="G44" s="136">
        <v>5.32</v>
      </c>
      <c r="H44" s="147">
        <v>0.8</v>
      </c>
      <c r="I44" s="148"/>
      <c r="J44" s="148"/>
      <c r="K44" s="148"/>
      <c r="L44" s="121"/>
      <c r="M44" s="122">
        <v>1.4</v>
      </c>
      <c r="N44" s="122">
        <v>1.68</v>
      </c>
      <c r="O44" s="122">
        <v>2.23</v>
      </c>
      <c r="P44" s="123">
        <v>2.57</v>
      </c>
      <c r="Q44" s="124">
        <v>27</v>
      </c>
      <c r="R44" s="124">
        <f t="shared" si="123"/>
        <v>4152176.5824000011</v>
      </c>
      <c r="S44" s="124"/>
      <c r="T44" s="124">
        <f t="shared" ref="T44:T52" si="159">(S44*$E44*$G44*$H44*$M44*$T$13)/12*11+(S44*$F44*$G44*$H44*$M44*$T$13)/12</f>
        <v>0</v>
      </c>
      <c r="U44" s="124">
        <v>23</v>
      </c>
      <c r="V44" s="124">
        <f t="shared" si="124"/>
        <v>3958268.5379626667</v>
      </c>
      <c r="W44" s="124"/>
      <c r="X44" s="124">
        <f t="shared" si="125"/>
        <v>0</v>
      </c>
      <c r="Y44" s="124"/>
      <c r="Z44" s="124">
        <f t="shared" si="28"/>
        <v>0</v>
      </c>
      <c r="AA44" s="124"/>
      <c r="AB44" s="124"/>
      <c r="AC44" s="124"/>
      <c r="AD44" s="124">
        <f t="shared" si="126"/>
        <v>0</v>
      </c>
      <c r="AE44" s="124"/>
      <c r="AF44" s="124"/>
      <c r="AG44" s="124">
        <v>2</v>
      </c>
      <c r="AH44" s="124">
        <f t="shared" si="127"/>
        <v>307568.63573333336</v>
      </c>
      <c r="AI44" s="124"/>
      <c r="AJ44" s="124"/>
      <c r="AK44" s="125"/>
      <c r="AL44" s="124">
        <f t="shared" si="128"/>
        <v>0</v>
      </c>
      <c r="AM44" s="124">
        <v>2</v>
      </c>
      <c r="AN44" s="124">
        <f t="shared" si="129"/>
        <v>307568.63573333336</v>
      </c>
      <c r="AO44" s="124"/>
      <c r="AP44" s="124">
        <f>(AO44*$E44*$G44*$H44*$M44*$AP$13)</f>
        <v>0</v>
      </c>
      <c r="AQ44" s="124">
        <v>6</v>
      </c>
      <c r="AR44" s="124">
        <f t="shared" si="130"/>
        <v>1107247.08864</v>
      </c>
      <c r="AS44" s="140">
        <v>0</v>
      </c>
      <c r="AT44" s="124">
        <f t="shared" si="131"/>
        <v>0</v>
      </c>
      <c r="AU44" s="124"/>
      <c r="AV44" s="129">
        <f>(AU44*$E44*$G44*$H44*$N44*$AV$13)</f>
        <v>0</v>
      </c>
      <c r="AW44" s="124"/>
      <c r="AX44" s="124">
        <f t="shared" si="132"/>
        <v>0</v>
      </c>
      <c r="AY44" s="124"/>
      <c r="AZ44" s="124">
        <f t="shared" si="133"/>
        <v>0</v>
      </c>
      <c r="BA44" s="124"/>
      <c r="BB44" s="124">
        <f t="shared" si="134"/>
        <v>0</v>
      </c>
      <c r="BC44" s="124"/>
      <c r="BD44" s="124">
        <f t="shared" si="135"/>
        <v>0</v>
      </c>
      <c r="BE44" s="124"/>
      <c r="BF44" s="124">
        <f t="shared" si="136"/>
        <v>0</v>
      </c>
      <c r="BG44" s="124"/>
      <c r="BH44" s="124">
        <f t="shared" si="137"/>
        <v>0</v>
      </c>
      <c r="BI44" s="124"/>
      <c r="BJ44" s="124">
        <f>(BI44*$E44*$G44*$H44*$M44*$BJ$13)</f>
        <v>0</v>
      </c>
      <c r="BK44" s="124"/>
      <c r="BL44" s="124">
        <f t="shared" si="138"/>
        <v>0</v>
      </c>
      <c r="BM44" s="124">
        <v>1</v>
      </c>
      <c r="BN44" s="124">
        <f t="shared" si="139"/>
        <v>167764.71039999998</v>
      </c>
      <c r="BO44" s="124"/>
      <c r="BP44" s="124">
        <f t="shared" si="140"/>
        <v>0</v>
      </c>
      <c r="BQ44" s="124">
        <v>1</v>
      </c>
      <c r="BR44" s="124">
        <f t="shared" si="141"/>
        <v>167764.71039999998</v>
      </c>
      <c r="BS44" s="124"/>
      <c r="BT44" s="124">
        <f>(BS44*$E44*$G44*$H44*$N44*$BT$13)</f>
        <v>0</v>
      </c>
      <c r="BU44" s="124">
        <v>0</v>
      </c>
      <c r="BV44" s="124">
        <f t="shared" si="143"/>
        <v>0</v>
      </c>
      <c r="BW44" s="124">
        <v>13</v>
      </c>
      <c r="BX44" s="129">
        <f t="shared" si="144"/>
        <v>2617129.4822400007</v>
      </c>
      <c r="BY44" s="124"/>
      <c r="BZ44" s="124">
        <f t="shared" si="145"/>
        <v>0</v>
      </c>
      <c r="CA44" s="124"/>
      <c r="CB44" s="124">
        <f>(CA44*$E44*$G44*$H44*$M44*$CB$13)</f>
        <v>0</v>
      </c>
      <c r="CC44" s="124"/>
      <c r="CD44" s="124">
        <f t="shared" si="146"/>
        <v>0</v>
      </c>
      <c r="CE44" s="124">
        <v>3</v>
      </c>
      <c r="CF44" s="124">
        <f t="shared" si="147"/>
        <v>503294.13119999995</v>
      </c>
      <c r="CG44" s="124"/>
      <c r="CH44" s="124">
        <f t="shared" si="148"/>
        <v>0</v>
      </c>
      <c r="CI44" s="124"/>
      <c r="CJ44" s="124">
        <f t="shared" si="149"/>
        <v>0</v>
      </c>
      <c r="CK44" s="124"/>
      <c r="CL44" s="124">
        <f>(CK44*$E44*$G44*$H44*$M44*$CL$13)</f>
        <v>0</v>
      </c>
      <c r="CM44" s="124">
        <v>0</v>
      </c>
      <c r="CN44" s="124">
        <f t="shared" si="150"/>
        <v>0</v>
      </c>
      <c r="CO44" s="124">
        <v>1</v>
      </c>
      <c r="CP44" s="124">
        <f t="shared" si="151"/>
        <v>125823.53280000002</v>
      </c>
      <c r="CQ44" s="124"/>
      <c r="CR44" s="124">
        <f>(CQ44*$E44*$G44*$H44*$M44*$CR$13)</f>
        <v>0</v>
      </c>
      <c r="CS44" s="124">
        <v>0</v>
      </c>
      <c r="CT44" s="124">
        <f t="shared" si="152"/>
        <v>0</v>
      </c>
      <c r="CU44" s="124">
        <v>0</v>
      </c>
      <c r="CV44" s="124">
        <f t="shared" si="153"/>
        <v>0</v>
      </c>
      <c r="CW44" s="124"/>
      <c r="CX44" s="124">
        <f>(CW44*$E44*$G44*$H44*$N44*$CX$13)</f>
        <v>0</v>
      </c>
      <c r="CY44" s="140">
        <v>0</v>
      </c>
      <c r="CZ44" s="124">
        <f>(CY44*$E44*$G44*$H44*$N44*$CZ$13)</f>
        <v>0</v>
      </c>
      <c r="DA44" s="124"/>
      <c r="DB44" s="129">
        <f t="shared" si="154"/>
        <v>0</v>
      </c>
      <c r="DC44" s="124"/>
      <c r="DD44" s="124">
        <f t="shared" si="155"/>
        <v>0</v>
      </c>
      <c r="DE44" s="141"/>
      <c r="DF44" s="124">
        <f t="shared" si="156"/>
        <v>0</v>
      </c>
      <c r="DG44" s="124"/>
      <c r="DH44" s="124">
        <f>(DG44*$E44*$G44*$H44*$N44*$DH$13)</f>
        <v>0</v>
      </c>
      <c r="DI44" s="124"/>
      <c r="DJ44" s="124">
        <f>(DI44*$E44*$G44*$H44*$O44*$DJ$13)</f>
        <v>0</v>
      </c>
      <c r="DK44" s="124"/>
      <c r="DL44" s="129">
        <f t="shared" si="157"/>
        <v>0</v>
      </c>
      <c r="DM44" s="124">
        <f t="shared" si="158"/>
        <v>79</v>
      </c>
      <c r="DN44" s="124">
        <f t="shared" si="158"/>
        <v>13414606.047509335</v>
      </c>
    </row>
    <row r="45" spans="1:118" ht="19.5" customHeight="1" x14ac:dyDescent="0.25">
      <c r="A45" s="104"/>
      <c r="B45" s="135">
        <v>25</v>
      </c>
      <c r="C45" s="235" t="s">
        <v>190</v>
      </c>
      <c r="D45" s="118" t="s">
        <v>191</v>
      </c>
      <c r="E45" s="107">
        <f t="shared" si="4"/>
        <v>23460</v>
      </c>
      <c r="F45" s="108">
        <v>23500</v>
      </c>
      <c r="G45" s="136">
        <v>4.5</v>
      </c>
      <c r="H45" s="120">
        <v>1</v>
      </c>
      <c r="I45" s="121"/>
      <c r="J45" s="121"/>
      <c r="K45" s="121"/>
      <c r="L45" s="121"/>
      <c r="M45" s="122">
        <v>1.4</v>
      </c>
      <c r="N45" s="122">
        <v>1.68</v>
      </c>
      <c r="O45" s="122">
        <v>2.23</v>
      </c>
      <c r="P45" s="123">
        <v>2.57</v>
      </c>
      <c r="Q45" s="124">
        <v>20</v>
      </c>
      <c r="R45" s="124">
        <f t="shared" si="123"/>
        <v>3252018.0000000005</v>
      </c>
      <c r="S45" s="124"/>
      <c r="T45" s="124">
        <f t="shared" si="159"/>
        <v>0</v>
      </c>
      <c r="U45" s="124">
        <v>46</v>
      </c>
      <c r="V45" s="124">
        <f t="shared" si="124"/>
        <v>8370398.6940000011</v>
      </c>
      <c r="W45" s="124"/>
      <c r="X45" s="124">
        <f t="shared" si="125"/>
        <v>0</v>
      </c>
      <c r="Y45" s="124">
        <v>0</v>
      </c>
      <c r="Z45" s="124">
        <f t="shared" si="28"/>
        <v>0</v>
      </c>
      <c r="AA45" s="124"/>
      <c r="AB45" s="124"/>
      <c r="AC45" s="124"/>
      <c r="AD45" s="124">
        <f t="shared" si="126"/>
        <v>0</v>
      </c>
      <c r="AE45" s="124"/>
      <c r="AF45" s="124"/>
      <c r="AG45" s="124"/>
      <c r="AH45" s="124">
        <f t="shared" ref="AH45:AH48" si="160">(AG45*$E45*$G45*$H45*$M45*$AH$13)</f>
        <v>0</v>
      </c>
      <c r="AI45" s="124"/>
      <c r="AJ45" s="124"/>
      <c r="AK45" s="125"/>
      <c r="AL45" s="124">
        <f t="shared" si="128"/>
        <v>0</v>
      </c>
      <c r="AM45" s="124">
        <v>0</v>
      </c>
      <c r="AN45" s="124">
        <f>(AM45*$E45*$G45*$H45*$M45*$AN$13)</f>
        <v>0</v>
      </c>
      <c r="AO45" s="124"/>
      <c r="AP45" s="124">
        <f>(AO45*$E45*$G45*$H45*$M45*$AP$13)</f>
        <v>0</v>
      </c>
      <c r="AQ45" s="124">
        <v>7</v>
      </c>
      <c r="AR45" s="124">
        <f t="shared" si="130"/>
        <v>1365847.56</v>
      </c>
      <c r="AS45" s="140">
        <v>0</v>
      </c>
      <c r="AT45" s="124">
        <f t="shared" si="131"/>
        <v>0</v>
      </c>
      <c r="AU45" s="124">
        <v>0</v>
      </c>
      <c r="AV45" s="129">
        <f>(AU45*$E45*$G45*$H45*$N45*$AV$13)</f>
        <v>0</v>
      </c>
      <c r="AW45" s="124"/>
      <c r="AX45" s="124">
        <f t="shared" si="132"/>
        <v>0</v>
      </c>
      <c r="AY45" s="124">
        <v>0</v>
      </c>
      <c r="AZ45" s="124">
        <f t="shared" si="133"/>
        <v>0</v>
      </c>
      <c r="BA45" s="124"/>
      <c r="BB45" s="124">
        <f t="shared" si="134"/>
        <v>0</v>
      </c>
      <c r="BC45" s="124">
        <v>0</v>
      </c>
      <c r="BD45" s="124">
        <f t="shared" si="135"/>
        <v>0</v>
      </c>
      <c r="BE45" s="124">
        <v>0</v>
      </c>
      <c r="BF45" s="124">
        <f t="shared" si="136"/>
        <v>0</v>
      </c>
      <c r="BG45" s="124">
        <v>0</v>
      </c>
      <c r="BH45" s="124">
        <f t="shared" si="137"/>
        <v>0</v>
      </c>
      <c r="BI45" s="124"/>
      <c r="BJ45" s="124">
        <f>(BI45*$E45*$G45*$H45*$M45*$BJ$13)</f>
        <v>0</v>
      </c>
      <c r="BK45" s="124"/>
      <c r="BL45" s="124">
        <f t="shared" si="138"/>
        <v>0</v>
      </c>
      <c r="BM45" s="124">
        <v>10</v>
      </c>
      <c r="BN45" s="124">
        <f t="shared" si="139"/>
        <v>1773828</v>
      </c>
      <c r="BO45" s="124">
        <v>0</v>
      </c>
      <c r="BP45" s="124">
        <f t="shared" si="140"/>
        <v>0</v>
      </c>
      <c r="BQ45" s="124"/>
      <c r="BR45" s="124">
        <f>(BQ45*$E45*$G45*$H45*$N45*$BR$13)</f>
        <v>0</v>
      </c>
      <c r="BS45" s="124"/>
      <c r="BT45" s="124">
        <f>(BS45*$E45*$G45*$H45*$N45*$BT$13)</f>
        <v>0</v>
      </c>
      <c r="BU45" s="124">
        <v>1</v>
      </c>
      <c r="BV45" s="124">
        <f t="shared" si="143"/>
        <v>212859.36</v>
      </c>
      <c r="BW45" s="124">
        <f>5-4</f>
        <v>1</v>
      </c>
      <c r="BX45" s="129">
        <f t="shared" si="144"/>
        <v>212859.36</v>
      </c>
      <c r="BY45" s="124">
        <v>0</v>
      </c>
      <c r="BZ45" s="124">
        <f t="shared" si="145"/>
        <v>0</v>
      </c>
      <c r="CA45" s="124"/>
      <c r="CB45" s="124">
        <f>(CA45*$E45*$G45*$H45*$M45*$CB$13)</f>
        <v>0</v>
      </c>
      <c r="CC45" s="124">
        <v>0</v>
      </c>
      <c r="CD45" s="124">
        <f t="shared" si="146"/>
        <v>0</v>
      </c>
      <c r="CE45" s="124"/>
      <c r="CF45" s="124">
        <f>(CE45*$E45*$G45*$H45*$N45*$CF$13)</f>
        <v>0</v>
      </c>
      <c r="CG45" s="124">
        <v>0</v>
      </c>
      <c r="CH45" s="124">
        <f t="shared" si="148"/>
        <v>0</v>
      </c>
      <c r="CI45" s="124"/>
      <c r="CJ45" s="124">
        <f t="shared" si="149"/>
        <v>0</v>
      </c>
      <c r="CK45" s="124"/>
      <c r="CL45" s="124">
        <f>(CK45*$E45*$G45*$H45*$M45*$CL$13)</f>
        <v>0</v>
      </c>
      <c r="CM45" s="124">
        <v>1</v>
      </c>
      <c r="CN45" s="124">
        <f t="shared" si="150"/>
        <v>147819</v>
      </c>
      <c r="CO45" s="124"/>
      <c r="CP45" s="124">
        <f>(CO45*$E45*$G45*$H45*$M45*$CP$13)</f>
        <v>0</v>
      </c>
      <c r="CQ45" s="124"/>
      <c r="CR45" s="124">
        <f>(CQ45*$E45*$G45*$H45*$M45*$CR$13)</f>
        <v>0</v>
      </c>
      <c r="CS45" s="124">
        <v>3</v>
      </c>
      <c r="CT45" s="124">
        <f t="shared" si="152"/>
        <v>532148.39999999991</v>
      </c>
      <c r="CU45" s="124">
        <v>3</v>
      </c>
      <c r="CV45" s="124">
        <f t="shared" si="153"/>
        <v>532148.39999999991</v>
      </c>
      <c r="CW45" s="124">
        <v>0</v>
      </c>
      <c r="CX45" s="124">
        <f>(CW45*$E45*$G45*$H45*$N45*$CX$13)</f>
        <v>0</v>
      </c>
      <c r="CY45" s="140"/>
      <c r="CZ45" s="124">
        <f>(CY45*$E45*$G45*$H45*$N45*$CZ$13)</f>
        <v>0</v>
      </c>
      <c r="DA45" s="124">
        <v>0</v>
      </c>
      <c r="DB45" s="129">
        <f t="shared" si="154"/>
        <v>0</v>
      </c>
      <c r="DC45" s="124">
        <v>0</v>
      </c>
      <c r="DD45" s="124">
        <f t="shared" si="155"/>
        <v>0</v>
      </c>
      <c r="DE45" s="141"/>
      <c r="DF45" s="124">
        <f t="shared" si="156"/>
        <v>0</v>
      </c>
      <c r="DG45" s="124"/>
      <c r="DH45" s="124">
        <f>(DG45*$E45*$G45*$H45*$N45*$DH$13)</f>
        <v>0</v>
      </c>
      <c r="DI45" s="124"/>
      <c r="DJ45" s="124">
        <f>(DI45*$E45*$G45*$H45*$O45*$DJ$13)</f>
        <v>0</v>
      </c>
      <c r="DK45" s="124">
        <v>1</v>
      </c>
      <c r="DL45" s="129">
        <f t="shared" si="157"/>
        <v>217082.76</v>
      </c>
      <c r="DM45" s="124">
        <f t="shared" si="158"/>
        <v>93</v>
      </c>
      <c r="DN45" s="124">
        <f t="shared" si="158"/>
        <v>16617009.534000002</v>
      </c>
    </row>
    <row r="46" spans="1:118" ht="33.75" customHeight="1" x14ac:dyDescent="0.25">
      <c r="A46" s="104"/>
      <c r="B46" s="135">
        <v>26</v>
      </c>
      <c r="C46" s="235" t="s">
        <v>192</v>
      </c>
      <c r="D46" s="118" t="s">
        <v>193</v>
      </c>
      <c r="E46" s="107">
        <f t="shared" si="4"/>
        <v>23460</v>
      </c>
      <c r="F46" s="108">
        <v>23500</v>
      </c>
      <c r="G46" s="136">
        <v>1.0900000000000001</v>
      </c>
      <c r="H46" s="120">
        <v>1</v>
      </c>
      <c r="I46" s="121"/>
      <c r="J46" s="121"/>
      <c r="K46" s="121"/>
      <c r="L46" s="121"/>
      <c r="M46" s="122">
        <v>1.4</v>
      </c>
      <c r="N46" s="122">
        <v>1.68</v>
      </c>
      <c r="O46" s="122">
        <v>2.23</v>
      </c>
      <c r="P46" s="123">
        <v>2.57</v>
      </c>
      <c r="Q46" s="124">
        <v>3</v>
      </c>
      <c r="R46" s="124">
        <f t="shared" si="123"/>
        <v>118156.65400000001</v>
      </c>
      <c r="S46" s="124"/>
      <c r="T46" s="124">
        <f t="shared" si="159"/>
        <v>0</v>
      </c>
      <c r="U46" s="124">
        <v>3</v>
      </c>
      <c r="V46" s="124">
        <f t="shared" si="124"/>
        <v>132228.03734000001</v>
      </c>
      <c r="W46" s="124"/>
      <c r="X46" s="124">
        <f t="shared" si="125"/>
        <v>0</v>
      </c>
      <c r="Y46" s="124"/>
      <c r="Z46" s="124">
        <f t="shared" si="28"/>
        <v>0</v>
      </c>
      <c r="AA46" s="124"/>
      <c r="AB46" s="124"/>
      <c r="AC46" s="124"/>
      <c r="AD46" s="124">
        <f t="shared" si="126"/>
        <v>0</v>
      </c>
      <c r="AE46" s="124"/>
      <c r="AF46" s="124"/>
      <c r="AG46" s="124"/>
      <c r="AH46" s="124">
        <f t="shared" si="160"/>
        <v>0</v>
      </c>
      <c r="AI46" s="124"/>
      <c r="AJ46" s="124"/>
      <c r="AK46" s="125"/>
      <c r="AL46" s="124">
        <f t="shared" si="128"/>
        <v>0</v>
      </c>
      <c r="AM46" s="124">
        <v>0</v>
      </c>
      <c r="AN46" s="124">
        <f>(AM46*$E46*$G46*$H46*$M46*$AN$13)</f>
        <v>0</v>
      </c>
      <c r="AO46" s="124"/>
      <c r="AP46" s="124">
        <f>(AO46*$E46*$G46*$H46*$M46*$AP$13)</f>
        <v>0</v>
      </c>
      <c r="AQ46" s="124">
        <v>2</v>
      </c>
      <c r="AR46" s="124">
        <f t="shared" si="130"/>
        <v>94525.323199999999</v>
      </c>
      <c r="AS46" s="140">
        <v>0</v>
      </c>
      <c r="AT46" s="124">
        <f t="shared" si="131"/>
        <v>0</v>
      </c>
      <c r="AU46" s="124">
        <v>0</v>
      </c>
      <c r="AV46" s="129">
        <f>(AU46*$E46*$G46*$H46*$N46*$AV$13)</f>
        <v>0</v>
      </c>
      <c r="AW46" s="124"/>
      <c r="AX46" s="124">
        <f t="shared" si="132"/>
        <v>0</v>
      </c>
      <c r="AY46" s="124">
        <v>0</v>
      </c>
      <c r="AZ46" s="124">
        <f t="shared" si="133"/>
        <v>0</v>
      </c>
      <c r="BA46" s="124"/>
      <c r="BB46" s="124">
        <f t="shared" si="134"/>
        <v>0</v>
      </c>
      <c r="BC46" s="124">
        <v>0</v>
      </c>
      <c r="BD46" s="124">
        <f t="shared" si="135"/>
        <v>0</v>
      </c>
      <c r="BE46" s="124">
        <v>0</v>
      </c>
      <c r="BF46" s="124">
        <f t="shared" si="136"/>
        <v>0</v>
      </c>
      <c r="BG46" s="124">
        <v>0</v>
      </c>
      <c r="BH46" s="124">
        <f t="shared" si="137"/>
        <v>0</v>
      </c>
      <c r="BI46" s="124"/>
      <c r="BJ46" s="124">
        <f>(BI46*$E46*$G46*$H46*$M46*$BJ$13)</f>
        <v>0</v>
      </c>
      <c r="BK46" s="124"/>
      <c r="BL46" s="124">
        <f t="shared" si="138"/>
        <v>0</v>
      </c>
      <c r="BM46" s="124"/>
      <c r="BN46" s="124">
        <f>(BM46*$E46*$G46*$H46*$N46*$BN$13)</f>
        <v>0</v>
      </c>
      <c r="BO46" s="124">
        <v>0</v>
      </c>
      <c r="BP46" s="124">
        <f t="shared" si="140"/>
        <v>0</v>
      </c>
      <c r="BQ46" s="124"/>
      <c r="BR46" s="124">
        <f>(BQ46*$E46*$G46*$H46*$N46*$BR$13)</f>
        <v>0</v>
      </c>
      <c r="BS46" s="124"/>
      <c r="BT46" s="124">
        <f>(BS46*$E46*$G46*$H46*$N46*$BT$13)</f>
        <v>0</v>
      </c>
      <c r="BU46" s="124">
        <v>0</v>
      </c>
      <c r="BV46" s="124">
        <f>(BU46*$E46*$G46*$H46*$N46*$BV$13)</f>
        <v>0</v>
      </c>
      <c r="BW46" s="124"/>
      <c r="BX46" s="129">
        <f>(BW46*$E46*$G46*$H46*$N46*$BX$13)</f>
        <v>0</v>
      </c>
      <c r="BY46" s="124">
        <v>0</v>
      </c>
      <c r="BZ46" s="124">
        <f t="shared" si="145"/>
        <v>0</v>
      </c>
      <c r="CA46" s="124">
        <v>0</v>
      </c>
      <c r="CB46" s="124">
        <f>(CA46*$E46*$G46*$H46*$M46*$CB$13)</f>
        <v>0</v>
      </c>
      <c r="CC46" s="124">
        <v>0</v>
      </c>
      <c r="CD46" s="124">
        <f t="shared" si="146"/>
        <v>0</v>
      </c>
      <c r="CE46" s="124"/>
      <c r="CF46" s="124">
        <f>(CE46*$E46*$G46*$H46*$N46*$CF$13)</f>
        <v>0</v>
      </c>
      <c r="CG46" s="124">
        <v>0</v>
      </c>
      <c r="CH46" s="124">
        <f t="shared" si="148"/>
        <v>0</v>
      </c>
      <c r="CI46" s="124"/>
      <c r="CJ46" s="124">
        <f t="shared" si="149"/>
        <v>0</v>
      </c>
      <c r="CK46" s="124"/>
      <c r="CL46" s="124">
        <f>(CK46*$E46*$G46*$H46*$M46*$CL$13)</f>
        <v>0</v>
      </c>
      <c r="CM46" s="124">
        <v>0</v>
      </c>
      <c r="CN46" s="124">
        <f>(CM46*$E46*$G46*$H46*$M46*$CN$13)</f>
        <v>0</v>
      </c>
      <c r="CO46" s="124"/>
      <c r="CP46" s="124">
        <f>(CO46*$E46*$G46*$H46*$M46*$CP$13)</f>
        <v>0</v>
      </c>
      <c r="CQ46" s="124"/>
      <c r="CR46" s="124">
        <f>(CQ46*$E46*$G46*$H46*$M46*$CR$13)</f>
        <v>0</v>
      </c>
      <c r="CS46" s="124"/>
      <c r="CT46" s="124">
        <f>(CS46*$E46*$G46*$H46*$N46*$CT$13)</f>
        <v>0</v>
      </c>
      <c r="CU46" s="124"/>
      <c r="CV46" s="124">
        <f>(CU46*$E46*$G46*$H46*$N46*$CV$13)</f>
        <v>0</v>
      </c>
      <c r="CW46" s="124">
        <v>0</v>
      </c>
      <c r="CX46" s="124">
        <f>(CW46*$E46*$G46*$H46*$N46*$CX$13)</f>
        <v>0</v>
      </c>
      <c r="CY46" s="140">
        <v>0</v>
      </c>
      <c r="CZ46" s="124">
        <f>(CY46*$E46*$G46*$H46*$N46*$CZ$13)</f>
        <v>0</v>
      </c>
      <c r="DA46" s="124">
        <v>0</v>
      </c>
      <c r="DB46" s="129">
        <f t="shared" si="154"/>
        <v>0</v>
      </c>
      <c r="DC46" s="124">
        <v>0</v>
      </c>
      <c r="DD46" s="124">
        <f t="shared" si="155"/>
        <v>0</v>
      </c>
      <c r="DE46" s="141"/>
      <c r="DF46" s="124">
        <f t="shared" si="156"/>
        <v>0</v>
      </c>
      <c r="DG46" s="124"/>
      <c r="DH46" s="124">
        <f>(DG46*$E46*$G46*$H46*$N46*$DH$13)</f>
        <v>0</v>
      </c>
      <c r="DI46" s="124"/>
      <c r="DJ46" s="124">
        <f>(DI46*$E46*$G46*$H46*$O46*$DJ$13)</f>
        <v>0</v>
      </c>
      <c r="DK46" s="124"/>
      <c r="DL46" s="129">
        <f>(DK46*$E46*$G46*$H46*$P46*$DL$13)</f>
        <v>0</v>
      </c>
      <c r="DM46" s="124">
        <f t="shared" si="158"/>
        <v>8</v>
      </c>
      <c r="DN46" s="124">
        <f t="shared" si="158"/>
        <v>344910.01454</v>
      </c>
    </row>
    <row r="47" spans="1:118" ht="36.75" customHeight="1" x14ac:dyDescent="0.25">
      <c r="A47" s="104"/>
      <c r="B47" s="135">
        <v>27</v>
      </c>
      <c r="C47" s="235" t="s">
        <v>194</v>
      </c>
      <c r="D47" s="118" t="s">
        <v>195</v>
      </c>
      <c r="E47" s="107">
        <f t="shared" si="4"/>
        <v>23460</v>
      </c>
      <c r="F47" s="108">
        <v>23500</v>
      </c>
      <c r="G47" s="145">
        <v>4.51</v>
      </c>
      <c r="H47" s="120">
        <v>1</v>
      </c>
      <c r="I47" s="121"/>
      <c r="J47" s="121"/>
      <c r="K47" s="121"/>
      <c r="L47" s="121"/>
      <c r="M47" s="122">
        <v>1.4</v>
      </c>
      <c r="N47" s="122">
        <v>1.68</v>
      </c>
      <c r="O47" s="122">
        <v>2.23</v>
      </c>
      <c r="P47" s="123">
        <v>2.57</v>
      </c>
      <c r="Q47" s="124">
        <v>4</v>
      </c>
      <c r="R47" s="124">
        <f t="shared" si="123"/>
        <v>651848.94133333326</v>
      </c>
      <c r="S47" s="124"/>
      <c r="T47" s="124">
        <f t="shared" si="159"/>
        <v>0</v>
      </c>
      <c r="U47" s="124"/>
      <c r="V47" s="124">
        <f t="shared" si="124"/>
        <v>0</v>
      </c>
      <c r="W47" s="124"/>
      <c r="X47" s="124">
        <f t="shared" si="125"/>
        <v>0</v>
      </c>
      <c r="Y47" s="124"/>
      <c r="Z47" s="124">
        <f t="shared" si="28"/>
        <v>0</v>
      </c>
      <c r="AA47" s="124"/>
      <c r="AB47" s="124"/>
      <c r="AC47" s="124"/>
      <c r="AD47" s="124">
        <f t="shared" si="126"/>
        <v>0</v>
      </c>
      <c r="AE47" s="124"/>
      <c r="AF47" s="124"/>
      <c r="AG47" s="124"/>
      <c r="AH47" s="124">
        <f t="shared" si="160"/>
        <v>0</v>
      </c>
      <c r="AI47" s="124"/>
      <c r="AJ47" s="124"/>
      <c r="AK47" s="125"/>
      <c r="AL47" s="124">
        <f t="shared" si="128"/>
        <v>0</v>
      </c>
      <c r="AM47" s="124">
        <v>0</v>
      </c>
      <c r="AN47" s="124">
        <f>(AM47*$E47*$G47*$H47*$M47*$AN$13)</f>
        <v>0</v>
      </c>
      <c r="AO47" s="124"/>
      <c r="AP47" s="124">
        <f>(AO47*$E47*$G47*$H47*$M47*$AP$13)</f>
        <v>0</v>
      </c>
      <c r="AQ47" s="124">
        <v>1</v>
      </c>
      <c r="AR47" s="124">
        <f t="shared" si="130"/>
        <v>195554.68239999999</v>
      </c>
      <c r="AS47" s="140"/>
      <c r="AT47" s="124">
        <f t="shared" si="131"/>
        <v>0</v>
      </c>
      <c r="AU47" s="124"/>
      <c r="AV47" s="129">
        <f>(AU47*$E47*$G47*$H47*$N47*$AV$13)</f>
        <v>0</v>
      </c>
      <c r="AW47" s="124"/>
      <c r="AX47" s="124">
        <f t="shared" si="132"/>
        <v>0</v>
      </c>
      <c r="AY47" s="124"/>
      <c r="AZ47" s="124">
        <f t="shared" si="133"/>
        <v>0</v>
      </c>
      <c r="BA47" s="124"/>
      <c r="BB47" s="124">
        <f t="shared" si="134"/>
        <v>0</v>
      </c>
      <c r="BC47" s="124"/>
      <c r="BD47" s="124">
        <f t="shared" si="135"/>
        <v>0</v>
      </c>
      <c r="BE47" s="124"/>
      <c r="BF47" s="124">
        <f t="shared" si="136"/>
        <v>0</v>
      </c>
      <c r="BG47" s="124"/>
      <c r="BH47" s="124">
        <f t="shared" si="137"/>
        <v>0</v>
      </c>
      <c r="BI47" s="124"/>
      <c r="BJ47" s="124">
        <f>(BI47*$E47*$G47*$H47*$M47*$BJ$13)</f>
        <v>0</v>
      </c>
      <c r="BK47" s="124"/>
      <c r="BL47" s="124">
        <f t="shared" si="138"/>
        <v>0</v>
      </c>
      <c r="BM47" s="124">
        <v>0</v>
      </c>
      <c r="BN47" s="124">
        <f>(BM47*$E47*$G47*$H47*$N47*$BN$13)</f>
        <v>0</v>
      </c>
      <c r="BO47" s="124"/>
      <c r="BP47" s="124">
        <f t="shared" si="140"/>
        <v>0</v>
      </c>
      <c r="BQ47" s="124"/>
      <c r="BR47" s="124">
        <f>(BQ47*$E47*$G47*$H47*$N47*$BR$13)</f>
        <v>0</v>
      </c>
      <c r="BS47" s="124"/>
      <c r="BT47" s="124">
        <f>(BS47*$E47*$G47*$H47*$N47*$BT$13)</f>
        <v>0</v>
      </c>
      <c r="BU47" s="124">
        <v>0</v>
      </c>
      <c r="BV47" s="124">
        <f>(BU47*$E47*$G47*$H47*$N47*$BV$13)</f>
        <v>0</v>
      </c>
      <c r="BW47" s="124"/>
      <c r="BX47" s="129">
        <f>(BW47*$E47*$G47*$H47*$N47*$BX$13)</f>
        <v>0</v>
      </c>
      <c r="BY47" s="124"/>
      <c r="BZ47" s="124">
        <f t="shared" si="145"/>
        <v>0</v>
      </c>
      <c r="CA47" s="124"/>
      <c r="CB47" s="124">
        <f>(CA47*$E47*$G47*$H47*$M47*$CB$13)</f>
        <v>0</v>
      </c>
      <c r="CC47" s="124"/>
      <c r="CD47" s="124">
        <f t="shared" si="146"/>
        <v>0</v>
      </c>
      <c r="CE47" s="124"/>
      <c r="CF47" s="124">
        <f>(CE47*$E47*$G47*$H47*$N47*$CF$13)</f>
        <v>0</v>
      </c>
      <c r="CG47" s="124"/>
      <c r="CH47" s="124">
        <f t="shared" si="148"/>
        <v>0</v>
      </c>
      <c r="CI47" s="124"/>
      <c r="CJ47" s="124">
        <f t="shared" si="149"/>
        <v>0</v>
      </c>
      <c r="CK47" s="124"/>
      <c r="CL47" s="124">
        <f>(CK47*$E47*$G47*$H47*$M47*$CL$13)</f>
        <v>0</v>
      </c>
      <c r="CM47" s="124">
        <v>0</v>
      </c>
      <c r="CN47" s="124">
        <f>(CM47*$E47*$G47*$H47*$M47*$CN$13)</f>
        <v>0</v>
      </c>
      <c r="CO47" s="124"/>
      <c r="CP47" s="124">
        <f>(CO47*$E47*$G47*$H47*$M47*$CP$13)</f>
        <v>0</v>
      </c>
      <c r="CQ47" s="124"/>
      <c r="CR47" s="124">
        <f>(CQ47*$E47*$G47*$H47*$M47*$CR$13)</f>
        <v>0</v>
      </c>
      <c r="CS47" s="124"/>
      <c r="CT47" s="124">
        <f>(CS47*$E47*$G47*$H47*$N47*$CT$13)</f>
        <v>0</v>
      </c>
      <c r="CU47" s="124"/>
      <c r="CV47" s="124">
        <f>(CU47*$E47*$G47*$H47*$N47*$CV$13)</f>
        <v>0</v>
      </c>
      <c r="CW47" s="124"/>
      <c r="CX47" s="124">
        <f>(CW47*$E47*$G47*$H47*$N47*$CX$13)</f>
        <v>0</v>
      </c>
      <c r="CY47" s="140"/>
      <c r="CZ47" s="124">
        <f>(CY47*$E47*$G47*$H47*$N47*$CZ$13)</f>
        <v>0</v>
      </c>
      <c r="DA47" s="124"/>
      <c r="DB47" s="129">
        <f t="shared" si="154"/>
        <v>0</v>
      </c>
      <c r="DC47" s="124"/>
      <c r="DD47" s="124">
        <f t="shared" si="155"/>
        <v>0</v>
      </c>
      <c r="DE47" s="141"/>
      <c r="DF47" s="124">
        <f t="shared" si="156"/>
        <v>0</v>
      </c>
      <c r="DG47" s="124"/>
      <c r="DH47" s="124">
        <f>(DG47*$E47*$G47*$H47*$N47*$DH$13)</f>
        <v>0</v>
      </c>
      <c r="DI47" s="124"/>
      <c r="DJ47" s="124">
        <f>(DI47*$E47*$G47*$H47*$O47*$DJ$13)</f>
        <v>0</v>
      </c>
      <c r="DK47" s="124"/>
      <c r="DL47" s="129">
        <f>(DK47*$E47*$G47*$H47*$P47*$DL$13)</f>
        <v>0</v>
      </c>
      <c r="DM47" s="124">
        <f t="shared" si="158"/>
        <v>5</v>
      </c>
      <c r="DN47" s="124">
        <f t="shared" si="158"/>
        <v>847403.62373333331</v>
      </c>
    </row>
    <row r="48" spans="1:118" ht="31.5" customHeight="1" x14ac:dyDescent="0.25">
      <c r="A48" s="104"/>
      <c r="B48" s="135">
        <v>28</v>
      </c>
      <c r="C48" s="235" t="s">
        <v>196</v>
      </c>
      <c r="D48" s="118" t="s">
        <v>197</v>
      </c>
      <c r="E48" s="107">
        <f t="shared" si="4"/>
        <v>23460</v>
      </c>
      <c r="F48" s="108">
        <v>23500</v>
      </c>
      <c r="G48" s="136">
        <v>2.0499999999999998</v>
      </c>
      <c r="H48" s="120">
        <v>1</v>
      </c>
      <c r="I48" s="121"/>
      <c r="J48" s="121"/>
      <c r="K48" s="121"/>
      <c r="L48" s="121"/>
      <c r="M48" s="122">
        <v>1.4</v>
      </c>
      <c r="N48" s="122">
        <v>1.68</v>
      </c>
      <c r="O48" s="122">
        <v>2.23</v>
      </c>
      <c r="P48" s="123">
        <v>2.57</v>
      </c>
      <c r="Q48" s="124">
        <v>0</v>
      </c>
      <c r="R48" s="124">
        <f t="shared" si="123"/>
        <v>0</v>
      </c>
      <c r="S48" s="124"/>
      <c r="T48" s="124">
        <f t="shared" si="159"/>
        <v>0</v>
      </c>
      <c r="U48" s="124"/>
      <c r="V48" s="124">
        <f t="shared" si="124"/>
        <v>0</v>
      </c>
      <c r="W48" s="124"/>
      <c r="X48" s="124">
        <f t="shared" si="125"/>
        <v>0</v>
      </c>
      <c r="Y48" s="124"/>
      <c r="Z48" s="124">
        <f t="shared" si="28"/>
        <v>0</v>
      </c>
      <c r="AA48" s="124"/>
      <c r="AB48" s="124"/>
      <c r="AC48" s="124"/>
      <c r="AD48" s="124">
        <f t="shared" si="126"/>
        <v>0</v>
      </c>
      <c r="AE48" s="124"/>
      <c r="AF48" s="124"/>
      <c r="AG48" s="124"/>
      <c r="AH48" s="124">
        <f t="shared" si="160"/>
        <v>0</v>
      </c>
      <c r="AI48" s="124"/>
      <c r="AJ48" s="124"/>
      <c r="AK48" s="130"/>
      <c r="AL48" s="124">
        <f t="shared" si="128"/>
        <v>0</v>
      </c>
      <c r="AM48" s="124">
        <v>0</v>
      </c>
      <c r="AN48" s="124">
        <f>(AM48*$E48*$G48*$H48*$M48*$AN$13)</f>
        <v>0</v>
      </c>
      <c r="AO48" s="124"/>
      <c r="AP48" s="124">
        <f>(AO48*$E48*$G48*$H48*$M48*$AP$13)</f>
        <v>0</v>
      </c>
      <c r="AQ48" s="124">
        <v>0</v>
      </c>
      <c r="AR48" s="124">
        <f t="shared" si="130"/>
        <v>0</v>
      </c>
      <c r="AS48" s="140"/>
      <c r="AT48" s="124">
        <f t="shared" si="131"/>
        <v>0</v>
      </c>
      <c r="AU48" s="124"/>
      <c r="AV48" s="129">
        <f>(AU48*$E48*$G48*$H48*$N48*$AV$13)</f>
        <v>0</v>
      </c>
      <c r="AW48" s="124"/>
      <c r="AX48" s="124">
        <f t="shared" si="132"/>
        <v>0</v>
      </c>
      <c r="AY48" s="124"/>
      <c r="AZ48" s="124">
        <f t="shared" si="133"/>
        <v>0</v>
      </c>
      <c r="BA48" s="124"/>
      <c r="BB48" s="124">
        <f t="shared" si="134"/>
        <v>0</v>
      </c>
      <c r="BC48" s="124"/>
      <c r="BD48" s="124">
        <f t="shared" si="135"/>
        <v>0</v>
      </c>
      <c r="BE48" s="124"/>
      <c r="BF48" s="124">
        <f t="shared" si="136"/>
        <v>0</v>
      </c>
      <c r="BG48" s="124"/>
      <c r="BH48" s="124">
        <f t="shared" si="137"/>
        <v>0</v>
      </c>
      <c r="BI48" s="124"/>
      <c r="BJ48" s="124">
        <f>(BI48*$E48*$G48*$H48*$M48*$BJ$13)</f>
        <v>0</v>
      </c>
      <c r="BK48" s="124"/>
      <c r="BL48" s="124">
        <f t="shared" si="138"/>
        <v>0</v>
      </c>
      <c r="BM48" s="124"/>
      <c r="BN48" s="124">
        <f>(BM48*$E48*$G48*$H48*$N48*$BN$13)</f>
        <v>0</v>
      </c>
      <c r="BO48" s="124"/>
      <c r="BP48" s="124">
        <f t="shared" si="140"/>
        <v>0</v>
      </c>
      <c r="BQ48" s="124"/>
      <c r="BR48" s="124">
        <f>(BQ48*$E48*$G48*$H48*$N48*$BR$13)</f>
        <v>0</v>
      </c>
      <c r="BS48" s="124"/>
      <c r="BT48" s="124">
        <f>(BS48*$E48*$G48*$H48*$N48*$BT$13)</f>
        <v>0</v>
      </c>
      <c r="BU48" s="124">
        <v>0</v>
      </c>
      <c r="BV48" s="124">
        <f>(BU48*$E48*$G48*$H48*$N48*$BV$13)</f>
        <v>0</v>
      </c>
      <c r="BW48" s="124"/>
      <c r="BX48" s="129">
        <f>(BW48*$E48*$G48*$H48*$N48*$BX$13)</f>
        <v>0</v>
      </c>
      <c r="BY48" s="124"/>
      <c r="BZ48" s="124">
        <f t="shared" si="145"/>
        <v>0</v>
      </c>
      <c r="CA48" s="124"/>
      <c r="CB48" s="124">
        <f>(CA48*$E48*$G48*$H48*$M48*$CB$13)</f>
        <v>0</v>
      </c>
      <c r="CC48" s="124"/>
      <c r="CD48" s="124">
        <f t="shared" si="146"/>
        <v>0</v>
      </c>
      <c r="CE48" s="124"/>
      <c r="CF48" s="124">
        <f>(CE48*$E48*$G48*$H48*$N48*$CF$13)</f>
        <v>0</v>
      </c>
      <c r="CG48" s="124"/>
      <c r="CH48" s="124">
        <f t="shared" si="148"/>
        <v>0</v>
      </c>
      <c r="CI48" s="124"/>
      <c r="CJ48" s="124">
        <f t="shared" si="149"/>
        <v>0</v>
      </c>
      <c r="CK48" s="124"/>
      <c r="CL48" s="124">
        <f>(CK48*$E48*$G48*$H48*$M48*$CL$13)</f>
        <v>0</v>
      </c>
      <c r="CM48" s="124">
        <v>0</v>
      </c>
      <c r="CN48" s="124">
        <f>(CM48*$E48*$G48*$H48*$M48*$CN$13)</f>
        <v>0</v>
      </c>
      <c r="CO48" s="124"/>
      <c r="CP48" s="124">
        <f>(CO48*$E48*$G48*$H48*$M48*$CP$13)</f>
        <v>0</v>
      </c>
      <c r="CQ48" s="124"/>
      <c r="CR48" s="124">
        <f>(CQ48*$E48*$G48*$H48*$M48*$CR$13)</f>
        <v>0</v>
      </c>
      <c r="CS48" s="124"/>
      <c r="CT48" s="124">
        <f>(CS48*$E48*$G48*$H48*$N48*$CT$13)</f>
        <v>0</v>
      </c>
      <c r="CU48" s="124"/>
      <c r="CV48" s="124">
        <f>(CU48*$E48*$G48*$H48*$N48*$CV$13)</f>
        <v>0</v>
      </c>
      <c r="CW48" s="124"/>
      <c r="CX48" s="124">
        <f>(CW48*$E48*$G48*$H48*$N48*$CX$13)</f>
        <v>0</v>
      </c>
      <c r="CY48" s="140"/>
      <c r="CZ48" s="124">
        <f>(CY48*$E48*$G48*$H48*$N48*$CZ$13)</f>
        <v>0</v>
      </c>
      <c r="DA48" s="124"/>
      <c r="DB48" s="129">
        <f t="shared" si="154"/>
        <v>0</v>
      </c>
      <c r="DC48" s="124"/>
      <c r="DD48" s="124">
        <f t="shared" si="155"/>
        <v>0</v>
      </c>
      <c r="DE48" s="141"/>
      <c r="DF48" s="124">
        <f t="shared" si="156"/>
        <v>0</v>
      </c>
      <c r="DG48" s="124"/>
      <c r="DH48" s="124">
        <f>(DG48*$E48*$G48*$H48*$N48*$DH$13)</f>
        <v>0</v>
      </c>
      <c r="DI48" s="124"/>
      <c r="DJ48" s="124">
        <f>(DI48*$E48*$G48*$H48*$O48*$DJ$13)</f>
        <v>0</v>
      </c>
      <c r="DK48" s="124"/>
      <c r="DL48" s="129">
        <f>(DK48*$E48*$G48*$H48*$P48*$DL$13)</f>
        <v>0</v>
      </c>
      <c r="DM48" s="124">
        <f t="shared" si="158"/>
        <v>0</v>
      </c>
      <c r="DN48" s="124">
        <f t="shared" si="158"/>
        <v>0</v>
      </c>
    </row>
    <row r="49" spans="1:118" s="236" customFormat="1" ht="15.75" customHeight="1" x14ac:dyDescent="0.25">
      <c r="A49" s="104">
        <v>6</v>
      </c>
      <c r="B49" s="143"/>
      <c r="C49" s="143"/>
      <c r="D49" s="106" t="s">
        <v>198</v>
      </c>
      <c r="E49" s="107">
        <f t="shared" si="4"/>
        <v>23460</v>
      </c>
      <c r="F49" s="108">
        <v>23500</v>
      </c>
      <c r="G49" s="113"/>
      <c r="H49" s="120"/>
      <c r="I49" s="121"/>
      <c r="J49" s="121"/>
      <c r="K49" s="121"/>
      <c r="L49" s="121"/>
      <c r="M49" s="133">
        <v>1.4</v>
      </c>
      <c r="N49" s="133">
        <v>1.68</v>
      </c>
      <c r="O49" s="133">
        <v>2.23</v>
      </c>
      <c r="P49" s="134">
        <v>2.57</v>
      </c>
      <c r="Q49" s="115">
        <f>SUM(Q50:Q52)</f>
        <v>30</v>
      </c>
      <c r="R49" s="115">
        <f t="shared" ref="R49:Z49" si="161">SUM(R50:R52)</f>
        <v>825434.43546666671</v>
      </c>
      <c r="S49" s="115">
        <f t="shared" si="161"/>
        <v>34</v>
      </c>
      <c r="T49" s="115">
        <f t="shared" si="161"/>
        <v>895388.95600000001</v>
      </c>
      <c r="U49" s="115">
        <f t="shared" si="161"/>
        <v>58</v>
      </c>
      <c r="V49" s="115">
        <f t="shared" si="161"/>
        <v>1356732.449184</v>
      </c>
      <c r="W49" s="115">
        <f t="shared" si="161"/>
        <v>0</v>
      </c>
      <c r="X49" s="115">
        <f t="shared" si="161"/>
        <v>0</v>
      </c>
      <c r="Y49" s="115">
        <f t="shared" si="161"/>
        <v>1</v>
      </c>
      <c r="Z49" s="115">
        <f t="shared" si="161"/>
        <v>15373.344000000001</v>
      </c>
      <c r="AA49" s="115"/>
      <c r="AB49" s="115"/>
      <c r="AC49" s="115">
        <f t="shared" ref="AC49:AH49" si="162">SUM(AC50:AC52)</f>
        <v>1418</v>
      </c>
      <c r="AD49" s="115">
        <f t="shared" si="162"/>
        <v>56130408.816533342</v>
      </c>
      <c r="AE49" s="115">
        <f t="shared" si="162"/>
        <v>0</v>
      </c>
      <c r="AF49" s="115">
        <f t="shared" si="162"/>
        <v>0</v>
      </c>
      <c r="AG49" s="115">
        <f t="shared" si="162"/>
        <v>62</v>
      </c>
      <c r="AH49" s="115">
        <f t="shared" si="162"/>
        <v>1547960.568</v>
      </c>
      <c r="AI49" s="115"/>
      <c r="AJ49" s="115"/>
      <c r="AK49" s="115">
        <f t="shared" ref="AK49:CV49" si="163">SUM(AK50:AK52)</f>
        <v>5</v>
      </c>
      <c r="AL49" s="115">
        <f t="shared" si="163"/>
        <v>119963.33066666668</v>
      </c>
      <c r="AM49" s="115">
        <f t="shared" si="163"/>
        <v>68</v>
      </c>
      <c r="AN49" s="115">
        <f t="shared" si="163"/>
        <v>1677607.6856</v>
      </c>
      <c r="AO49" s="115">
        <f t="shared" si="163"/>
        <v>209</v>
      </c>
      <c r="AP49" s="115">
        <f t="shared" si="163"/>
        <v>4773817.8898666659</v>
      </c>
      <c r="AQ49" s="115">
        <f t="shared" si="163"/>
        <v>5</v>
      </c>
      <c r="AR49" s="115">
        <f t="shared" si="163"/>
        <v>78048.432000000001</v>
      </c>
      <c r="AS49" s="115">
        <f t="shared" si="163"/>
        <v>0</v>
      </c>
      <c r="AT49" s="115">
        <f t="shared" si="163"/>
        <v>0</v>
      </c>
      <c r="AU49" s="115">
        <f t="shared" si="163"/>
        <v>6</v>
      </c>
      <c r="AV49" s="115">
        <f t="shared" si="163"/>
        <v>159565.68320000003</v>
      </c>
      <c r="AW49" s="115">
        <f t="shared" si="163"/>
        <v>0</v>
      </c>
      <c r="AX49" s="115">
        <f t="shared" si="163"/>
        <v>0</v>
      </c>
      <c r="AY49" s="115">
        <f t="shared" si="163"/>
        <v>0</v>
      </c>
      <c r="AZ49" s="115">
        <f t="shared" si="163"/>
        <v>0</v>
      </c>
      <c r="BA49" s="115">
        <f t="shared" si="163"/>
        <v>0</v>
      </c>
      <c r="BB49" s="115">
        <f t="shared" si="163"/>
        <v>0</v>
      </c>
      <c r="BC49" s="115">
        <f t="shared" si="163"/>
        <v>0</v>
      </c>
      <c r="BD49" s="115">
        <f t="shared" si="163"/>
        <v>0</v>
      </c>
      <c r="BE49" s="115">
        <f t="shared" si="163"/>
        <v>0</v>
      </c>
      <c r="BF49" s="115">
        <f t="shared" si="163"/>
        <v>0</v>
      </c>
      <c r="BG49" s="115">
        <f t="shared" si="163"/>
        <v>0</v>
      </c>
      <c r="BH49" s="115">
        <f t="shared" si="163"/>
        <v>0</v>
      </c>
      <c r="BI49" s="115">
        <f t="shared" si="163"/>
        <v>7</v>
      </c>
      <c r="BJ49" s="115">
        <f t="shared" si="163"/>
        <v>174229.32799999998</v>
      </c>
      <c r="BK49" s="115">
        <f t="shared" si="163"/>
        <v>0</v>
      </c>
      <c r="BL49" s="115">
        <f t="shared" si="163"/>
        <v>0</v>
      </c>
      <c r="BM49" s="115">
        <f t="shared" si="163"/>
        <v>107</v>
      </c>
      <c r="BN49" s="115">
        <f t="shared" si="163"/>
        <v>2658061.5488</v>
      </c>
      <c r="BO49" s="115">
        <f t="shared" si="163"/>
        <v>0</v>
      </c>
      <c r="BP49" s="115">
        <f t="shared" si="163"/>
        <v>0</v>
      </c>
      <c r="BQ49" s="115">
        <f t="shared" si="163"/>
        <v>39</v>
      </c>
      <c r="BR49" s="115">
        <f t="shared" si="163"/>
        <v>987825.10400000005</v>
      </c>
      <c r="BS49" s="115">
        <f t="shared" si="163"/>
        <v>24</v>
      </c>
      <c r="BT49" s="115">
        <f t="shared" si="163"/>
        <v>612183.51935999992</v>
      </c>
      <c r="BU49" s="115">
        <f t="shared" si="163"/>
        <v>20</v>
      </c>
      <c r="BV49" s="115">
        <f t="shared" si="163"/>
        <v>628171.62240000011</v>
      </c>
      <c r="BW49" s="115">
        <f t="shared" si="163"/>
        <v>43</v>
      </c>
      <c r="BX49" s="115">
        <f t="shared" si="163"/>
        <v>965908.47360000003</v>
      </c>
      <c r="BY49" s="115">
        <f t="shared" si="163"/>
        <v>229</v>
      </c>
      <c r="BZ49" s="115">
        <f t="shared" si="163"/>
        <v>5566535.0533333337</v>
      </c>
      <c r="CA49" s="115">
        <f t="shared" si="163"/>
        <v>240</v>
      </c>
      <c r="CB49" s="115">
        <f t="shared" si="163"/>
        <v>7714180.8800000008</v>
      </c>
      <c r="CC49" s="115">
        <f t="shared" si="163"/>
        <v>0</v>
      </c>
      <c r="CD49" s="115">
        <f t="shared" si="163"/>
        <v>0</v>
      </c>
      <c r="CE49" s="115">
        <f t="shared" si="163"/>
        <v>88</v>
      </c>
      <c r="CF49" s="115">
        <f t="shared" si="163"/>
        <v>2817627.2319999994</v>
      </c>
      <c r="CG49" s="115">
        <f t="shared" si="163"/>
        <v>0</v>
      </c>
      <c r="CH49" s="115">
        <f t="shared" si="163"/>
        <v>0</v>
      </c>
      <c r="CI49" s="115">
        <f t="shared" si="163"/>
        <v>0</v>
      </c>
      <c r="CJ49" s="115">
        <f t="shared" si="163"/>
        <v>0</v>
      </c>
      <c r="CK49" s="115">
        <f t="shared" si="163"/>
        <v>28</v>
      </c>
      <c r="CL49" s="115">
        <f t="shared" si="163"/>
        <v>364751.59466666664</v>
      </c>
      <c r="CM49" s="115">
        <f t="shared" si="163"/>
        <v>27</v>
      </c>
      <c r="CN49" s="115">
        <f t="shared" si="163"/>
        <v>656316.36</v>
      </c>
      <c r="CO49" s="115">
        <f t="shared" si="163"/>
        <v>31</v>
      </c>
      <c r="CP49" s="115">
        <f t="shared" si="163"/>
        <v>603456.28560000006</v>
      </c>
      <c r="CQ49" s="115">
        <f t="shared" si="163"/>
        <v>38</v>
      </c>
      <c r="CR49" s="115">
        <f t="shared" si="163"/>
        <v>899265.09866666666</v>
      </c>
      <c r="CS49" s="115">
        <f t="shared" si="163"/>
        <v>3</v>
      </c>
      <c r="CT49" s="115">
        <f t="shared" si="163"/>
        <v>162719.15519999998</v>
      </c>
      <c r="CU49" s="115">
        <f t="shared" si="163"/>
        <v>13</v>
      </c>
      <c r="CV49" s="115">
        <f t="shared" si="163"/>
        <v>379205.00799999997</v>
      </c>
      <c r="CW49" s="115">
        <f t="shared" ref="CW49:DN49" si="164">SUM(CW50:CW52)</f>
        <v>3</v>
      </c>
      <c r="CX49" s="115">
        <f t="shared" si="164"/>
        <v>42571.871999999996</v>
      </c>
      <c r="CY49" s="115">
        <f t="shared" si="164"/>
        <v>10</v>
      </c>
      <c r="CZ49" s="115">
        <f t="shared" si="164"/>
        <v>262526.54399999994</v>
      </c>
      <c r="DA49" s="115">
        <f t="shared" si="164"/>
        <v>0</v>
      </c>
      <c r="DB49" s="115">
        <f t="shared" si="164"/>
        <v>0</v>
      </c>
      <c r="DC49" s="115">
        <f t="shared" si="164"/>
        <v>0</v>
      </c>
      <c r="DD49" s="115">
        <f t="shared" si="164"/>
        <v>0</v>
      </c>
      <c r="DE49" s="115">
        <f t="shared" si="164"/>
        <v>9</v>
      </c>
      <c r="DF49" s="115">
        <f t="shared" si="164"/>
        <v>197722.69439999998</v>
      </c>
      <c r="DG49" s="115">
        <f t="shared" si="164"/>
        <v>25</v>
      </c>
      <c r="DH49" s="115">
        <f t="shared" si="164"/>
        <v>729240.39999999991</v>
      </c>
      <c r="DI49" s="115">
        <f t="shared" si="164"/>
        <v>20</v>
      </c>
      <c r="DJ49" s="115">
        <f t="shared" si="164"/>
        <v>460444.45333333337</v>
      </c>
      <c r="DK49" s="115">
        <f t="shared" si="164"/>
        <v>28</v>
      </c>
      <c r="DL49" s="115">
        <f t="shared" si="164"/>
        <v>1097956.3594666668</v>
      </c>
      <c r="DM49" s="115">
        <f t="shared" si="164"/>
        <v>2928</v>
      </c>
      <c r="DN49" s="115">
        <f t="shared" si="164"/>
        <v>95561200.177343994</v>
      </c>
    </row>
    <row r="50" spans="1:118" ht="21.75" customHeight="1" x14ac:dyDescent="0.25">
      <c r="A50" s="104"/>
      <c r="B50" s="135">
        <v>29</v>
      </c>
      <c r="C50" s="235" t="s">
        <v>199</v>
      </c>
      <c r="D50" s="118" t="s">
        <v>200</v>
      </c>
      <c r="E50" s="107">
        <f t="shared" si="4"/>
        <v>23460</v>
      </c>
      <c r="F50" s="108">
        <v>23500</v>
      </c>
      <c r="G50" s="136">
        <v>1.72</v>
      </c>
      <c r="H50" s="149">
        <v>0.8</v>
      </c>
      <c r="I50" s="150"/>
      <c r="J50" s="150"/>
      <c r="K50" s="150"/>
      <c r="L50" s="121"/>
      <c r="M50" s="122">
        <v>1.4</v>
      </c>
      <c r="N50" s="122">
        <v>1.68</v>
      </c>
      <c r="O50" s="122">
        <v>2.23</v>
      </c>
      <c r="P50" s="123">
        <v>2.57</v>
      </c>
      <c r="Q50" s="124">
        <v>4</v>
      </c>
      <c r="R50" s="124">
        <f>(Q50*$E50*$G50*$H50*$M50*$R$13)/12*11+(Q50*$F50*$G50*$H50*$M50*$R$13)/12</f>
        <v>198878.96746666668</v>
      </c>
      <c r="S50" s="124"/>
      <c r="T50" s="124">
        <f t="shared" si="159"/>
        <v>0</v>
      </c>
      <c r="U50" s="124">
        <v>2</v>
      </c>
      <c r="V50" s="124">
        <f t="shared" ref="V50:V52" si="165">(U50*$E50*$G50*$H50*$M50*$V$13)/12*11+(U50*$F50*$G50*$H50*$M50*$V$13)/12</f>
        <v>111281.82225066668</v>
      </c>
      <c r="W50" s="124"/>
      <c r="X50" s="124">
        <f>(W50*$E50*$G50*$H50*$M50*$X$13)</f>
        <v>0</v>
      </c>
      <c r="Y50" s="124">
        <v>0</v>
      </c>
      <c r="Z50" s="124">
        <f t="shared" si="28"/>
        <v>0</v>
      </c>
      <c r="AA50" s="124"/>
      <c r="AB50" s="124"/>
      <c r="AC50" s="124">
        <v>841</v>
      </c>
      <c r="AD50" s="124">
        <f>(AC50*$E50*$G50*$H50*$M50*$AD$13)/12*11+(AC50*$F50*$G50*$H50*$M50*$AD$13)/12</f>
        <v>41814302.909866676</v>
      </c>
      <c r="AE50" s="124"/>
      <c r="AF50" s="124"/>
      <c r="AG50" s="124"/>
      <c r="AH50" s="124">
        <f>(AG50*$E50*$G50*$H50*$M50*$AH$13)</f>
        <v>0</v>
      </c>
      <c r="AI50" s="124"/>
      <c r="AJ50" s="124"/>
      <c r="AK50" s="125"/>
      <c r="AL50" s="124">
        <f>(AK50*$E50*$G50*$H50*$M50*$AL$13)</f>
        <v>0</v>
      </c>
      <c r="AM50" s="124">
        <v>13</v>
      </c>
      <c r="AN50" s="124">
        <f t="shared" ref="AN50:AN52" si="166">(AM50*$E50*$G50*$H50*$M50*$AN$13)/12*11+(AM50*$F50*$G50*$H50*$M50*$AN$13)/12</f>
        <v>646356.64426666673</v>
      </c>
      <c r="AO50" s="124">
        <v>1</v>
      </c>
      <c r="AP50" s="124">
        <f t="shared" ref="AP50:AP52" si="167">(AO50*$E50*$G50*$H50*$M50*$AP$13)/12*11+(AO50*$F50*$G50*$H50*$M50*$AP$13)/12</f>
        <v>49719.741866666671</v>
      </c>
      <c r="AQ50" s="124">
        <v>0</v>
      </c>
      <c r="AR50" s="124">
        <f>(AQ50*$E50*$G50*$H50*$N50*$AR$13)</f>
        <v>0</v>
      </c>
      <c r="AS50" s="140">
        <v>0</v>
      </c>
      <c r="AT50" s="124">
        <f>(AS50*$E50*$G50*$H50*$N50*$AT$13)/12*4+(AS50*$E50*$G50*$H50*$N50*$AT$15)/12*8</f>
        <v>0</v>
      </c>
      <c r="AU50" s="124">
        <v>0</v>
      </c>
      <c r="AV50" s="129">
        <f t="shared" ref="AV50:AV52" si="168">(AU50*$E50*$G50*$H50*$N50*$AV$13)/12*11+(AU50*$F50*$G50*$H50*$N50*$AV$13)/12</f>
        <v>0</v>
      </c>
      <c r="AW50" s="124">
        <v>0</v>
      </c>
      <c r="AX50" s="124">
        <f>(AW50*$E50*$G50*$H50*$M50*$AX$13)</f>
        <v>0</v>
      </c>
      <c r="AY50" s="124"/>
      <c r="AZ50" s="124">
        <f>(AY50*$E50*$G50*$H50*$M50*$AZ$13)</f>
        <v>0</v>
      </c>
      <c r="BA50" s="124"/>
      <c r="BB50" s="124">
        <f>(BA50*$E50*$G50*$H50*$M50*$BB$13)</f>
        <v>0</v>
      </c>
      <c r="BC50" s="124">
        <v>0</v>
      </c>
      <c r="BD50" s="124">
        <f>(BC50*$E50*$G50*$H50*$M50*$BD$13)</f>
        <v>0</v>
      </c>
      <c r="BE50" s="124">
        <v>0</v>
      </c>
      <c r="BF50" s="124">
        <f>(BE50*$E50*$G50*$H50*$M50*$BF$13)</f>
        <v>0</v>
      </c>
      <c r="BG50" s="124">
        <v>0</v>
      </c>
      <c r="BH50" s="124">
        <f>(BG50*$E50*$G50*$H50*$M50*$BH$13)</f>
        <v>0</v>
      </c>
      <c r="BI50" s="124">
        <v>0</v>
      </c>
      <c r="BJ50" s="124">
        <f>(BI50*$E50*$G50*$H50*$M50*$BJ$13)</f>
        <v>0</v>
      </c>
      <c r="BK50" s="124"/>
      <c r="BL50" s="124">
        <f>(BK50*$E50*$G50*$H50*$N50*$BL$13)</f>
        <v>0</v>
      </c>
      <c r="BM50" s="124">
        <v>12</v>
      </c>
      <c r="BN50" s="124">
        <f t="shared" ref="BN50:BN52" si="169">(BM50*$E50*$G50*$H50*$N50*$BN$13)/12*11+(BM50*$F50*$G50*$H50*$N50*$BN$13)/12</f>
        <v>650876.62079999992</v>
      </c>
      <c r="BO50" s="124">
        <v>0</v>
      </c>
      <c r="BP50" s="124">
        <f>(BO50*$E50*$G50*$H50*$N50*$BP$13)</f>
        <v>0</v>
      </c>
      <c r="BQ50" s="124"/>
      <c r="BR50" s="124">
        <f>(BQ50*$E50*$G50*$H50*$N50*$BR$13)</f>
        <v>0</v>
      </c>
      <c r="BS50" s="124">
        <v>1</v>
      </c>
      <c r="BT50" s="124">
        <f t="shared" ref="BT50:BT52" si="170">(BS50*$E50*$G50*$H50*$N50*$BT$13)/12*11+(BS50*$F50*$G50*$H50*$N50*$BT$13)/12</f>
        <v>48815.74656</v>
      </c>
      <c r="BU50" s="124"/>
      <c r="BV50" s="124">
        <f>(BU50*$E50*$G50*$H50*$N50*$BV$13)</f>
        <v>0</v>
      </c>
      <c r="BW50" s="124"/>
      <c r="BX50" s="129">
        <f>(BW50*$E50*$G50*$H50*$N50*$BX$13)</f>
        <v>0</v>
      </c>
      <c r="BY50" s="124"/>
      <c r="BZ50" s="124">
        <f>(BY50*$E50*$G50*$H50*$M50*$BZ$13)</f>
        <v>0</v>
      </c>
      <c r="CA50" s="124">
        <v>90</v>
      </c>
      <c r="CB50" s="124">
        <f t="shared" ref="CB50:CB51" si="171">(CA50*$E50*$G50*$H50*$M50*$CB$13)/12*11+(CA50*$F50*$G50*$H50*$M50*$CB$13)/12</f>
        <v>4067978.8800000004</v>
      </c>
      <c r="CC50" s="124">
        <v>0</v>
      </c>
      <c r="CD50" s="124">
        <f>(CC50*$E50*$G50*$H50*$M50*$CD$13)</f>
        <v>0</v>
      </c>
      <c r="CE50" s="124">
        <v>10</v>
      </c>
      <c r="CF50" s="124">
        <f t="shared" ref="CF50:CF51" si="172">(CE50*$E50*$G50*$H50*$N50*$CF$13)/12*11+(CE50*$F50*$G50*$H50*$N50*$CF$13)/12</f>
        <v>542397.18400000001</v>
      </c>
      <c r="CG50" s="124"/>
      <c r="CH50" s="124">
        <f>(CG50*$E50*$G50*$H50*$M50*$CH$13)</f>
        <v>0</v>
      </c>
      <c r="CI50" s="124"/>
      <c r="CJ50" s="124">
        <f>(CI50*$E50*$G50*$H50*$M50*$CJ$13)</f>
        <v>0</v>
      </c>
      <c r="CK50" s="124"/>
      <c r="CL50" s="124">
        <f>(CK50*$E50*$G50*$H50*$M50*$CL$13)</f>
        <v>0</v>
      </c>
      <c r="CM50" s="124"/>
      <c r="CN50" s="124">
        <f>(CM50*$E50*$G50*$H50*$M50*$CN$13)</f>
        <v>0</v>
      </c>
      <c r="CO50" s="124">
        <v>2</v>
      </c>
      <c r="CP50" s="124">
        <f t="shared" ref="CP50:CP52" si="173">(CO50*$E50*$G50*$H50*$M50*$CP$13)/12*11+(CO50*$F50*$G50*$H50*$M50*$CP$13)/12</f>
        <v>81359.57759999999</v>
      </c>
      <c r="CQ50" s="124">
        <v>6</v>
      </c>
      <c r="CR50" s="124">
        <f t="shared" ref="CR50:CR52" si="174">(CQ50*$E50*$G50*$H50*$M50*$CR$13)/12*11+(CQ50*$F50*$G50*$H50*$M50*$CR$13)/12</f>
        <v>271198.592</v>
      </c>
      <c r="CS50" s="124">
        <v>3</v>
      </c>
      <c r="CT50" s="124">
        <f>(CS50*$E50*$G50*$H50*$N50*$CT$13)/12*11+(CS50*$F50*$G50*$H50*$N50*$CT$13)/12</f>
        <v>162719.15519999998</v>
      </c>
      <c r="CU50" s="124">
        <v>0</v>
      </c>
      <c r="CV50" s="124">
        <f>(CU50*$E50*$G50*$H50*$N50*$CV$13)</f>
        <v>0</v>
      </c>
      <c r="CW50" s="124"/>
      <c r="CX50" s="124">
        <f>(CW50*$E50*$G50*$H50*$N50*$CX$13)</f>
        <v>0</v>
      </c>
      <c r="CY50" s="140">
        <v>0</v>
      </c>
      <c r="CZ50" s="124">
        <f>(CY50*$E50*$G50*$H50*$N50*$CZ$13)</f>
        <v>0</v>
      </c>
      <c r="DA50" s="124">
        <v>0</v>
      </c>
      <c r="DB50" s="129">
        <f>(DA50*$E50*$G50*$H50*$N50*$DB$13)</f>
        <v>0</v>
      </c>
      <c r="DC50" s="124">
        <v>0</v>
      </c>
      <c r="DD50" s="124">
        <f>(DC50*$E50*$G50*$H50*$N50*$DD$13)</f>
        <v>0</v>
      </c>
      <c r="DE50" s="141">
        <v>1</v>
      </c>
      <c r="DF50" s="124">
        <f t="shared" ref="DF50:DF52" si="175">(DE50*$E50*$G50*$H50*$N50*$DF$13)/12*11+(DE50*$F50*$G50*$H50*$N50*$DF$13)/12</f>
        <v>54239.718399999998</v>
      </c>
      <c r="DG50" s="124"/>
      <c r="DH50" s="124">
        <f>(DG50*$E50*$G50*$H50*$N50*$DH$13)</f>
        <v>0</v>
      </c>
      <c r="DI50" s="124"/>
      <c r="DJ50" s="124">
        <f>(DI50*$E50*$G50*$H50*$O50*$DJ$13)</f>
        <v>0</v>
      </c>
      <c r="DK50" s="124">
        <v>5</v>
      </c>
      <c r="DL50" s="129">
        <f t="shared" ref="DL50:DL52" si="176">(DK50*$E50*$G50*$H50*$P50*$DL$13)/12*11+(DK50*$F50*$G50*$H50*$P50*$DL$13)/12</f>
        <v>331895.41973333334</v>
      </c>
      <c r="DM50" s="124">
        <f t="shared" ref="DM50:DN52" si="177">SUM(Q50,S50,U50,W50,Y50,AA50,AC50,AE50,AG50,AI50,AK50,AM50,AS50,AW50,AY50,CC50,AO50,BC50,BE50,BG50,CQ50,BI50,BK50,AQ50,BO50,AU50,CS50,BQ50,CU50,BS50,BU50,BW50,CE50,BY50,CA50,CG50,CI50,CK50,CM50,CO50,CW50,CY50,BM50,BA50,DA50,DC50,DE50,DG50,DI50,DK50)</f>
        <v>991</v>
      </c>
      <c r="DN50" s="124">
        <f t="shared" si="177"/>
        <v>49032020.980010673</v>
      </c>
    </row>
    <row r="51" spans="1:118" ht="21.75" customHeight="1" x14ac:dyDescent="0.25">
      <c r="A51" s="104"/>
      <c r="B51" s="135">
        <v>30</v>
      </c>
      <c r="C51" s="235" t="s">
        <v>201</v>
      </c>
      <c r="D51" s="118" t="s">
        <v>202</v>
      </c>
      <c r="E51" s="107">
        <f t="shared" si="4"/>
        <v>23460</v>
      </c>
      <c r="F51" s="108">
        <v>23500</v>
      </c>
      <c r="G51" s="136">
        <v>0.74</v>
      </c>
      <c r="H51" s="120">
        <v>1</v>
      </c>
      <c r="I51" s="121"/>
      <c r="J51" s="121"/>
      <c r="K51" s="121"/>
      <c r="L51" s="121"/>
      <c r="M51" s="122">
        <v>1.4</v>
      </c>
      <c r="N51" s="122">
        <v>1.68</v>
      </c>
      <c r="O51" s="122">
        <v>2.23</v>
      </c>
      <c r="P51" s="123">
        <v>2.57</v>
      </c>
      <c r="Q51" s="124">
        <v>21</v>
      </c>
      <c r="R51" s="124">
        <f t="shared" ref="R51:R52" si="178">(Q51*$E51*$G51*$H51*$M51*$R$13)/12*11+(Q51*$F51*$G51*$H51*$M51*$R$13)/12</f>
        <v>561515.10800000001</v>
      </c>
      <c r="S51" s="124">
        <v>33</v>
      </c>
      <c r="T51" s="124">
        <f t="shared" si="159"/>
        <v>882380.88399999996</v>
      </c>
      <c r="U51" s="124">
        <v>28</v>
      </c>
      <c r="V51" s="124">
        <f t="shared" si="165"/>
        <v>837848.60357333336</v>
      </c>
      <c r="W51" s="124"/>
      <c r="X51" s="124">
        <f>(W51*$E51*$G51*$H51*$M51*$X$13)</f>
        <v>0</v>
      </c>
      <c r="Y51" s="124"/>
      <c r="Z51" s="124">
        <f t="shared" si="28"/>
        <v>0</v>
      </c>
      <c r="AA51" s="124"/>
      <c r="AB51" s="124"/>
      <c r="AC51" s="124">
        <v>496</v>
      </c>
      <c r="AD51" s="124">
        <f t="shared" ref="AD51" si="179">(AC51*$E51*$G51*$H51*$M51*$AD$13)/12*11+(AC51*$F51*$G51*$H51*$M51*$AD$13)/12</f>
        <v>13262452.074666666</v>
      </c>
      <c r="AE51" s="124"/>
      <c r="AF51" s="124"/>
      <c r="AG51" s="124">
        <v>54</v>
      </c>
      <c r="AH51" s="124">
        <f t="shared" ref="AH51:AH52" si="180">(AG51*$E51*$G51*$H51*$M51*$AH$13)/12*11+(AG51*$F51*$G51*$H51*$M51*$AH$13)/12</f>
        <v>1443895.9919999999</v>
      </c>
      <c r="AI51" s="124"/>
      <c r="AJ51" s="124"/>
      <c r="AK51" s="124">
        <v>4</v>
      </c>
      <c r="AL51" s="124">
        <f>(AK51*$E51*$G51*$H51*$M51*$AL$13)/12*11+(AK51*$F51*$G51*$H51*$M51*$AL$13)/12</f>
        <v>106955.25866666668</v>
      </c>
      <c r="AM51" s="124">
        <v>23</v>
      </c>
      <c r="AN51" s="124">
        <f t="shared" si="166"/>
        <v>614992.73733333335</v>
      </c>
      <c r="AO51" s="124">
        <v>147</v>
      </c>
      <c r="AP51" s="124">
        <f t="shared" si="167"/>
        <v>3930605.7559999996</v>
      </c>
      <c r="AQ51" s="124"/>
      <c r="AR51" s="124">
        <f>(AQ51*$E51*$G51*$H51*$N51*$AR$13)</f>
        <v>0</v>
      </c>
      <c r="AS51" s="140"/>
      <c r="AT51" s="124">
        <f>(AS51*$E51*$G51*$H51*$N51*$AT$13)/12*4+(AS51*$E51*$G51*$H51*$N51*$AT$15)/12*8</f>
        <v>0</v>
      </c>
      <c r="AU51" s="124">
        <v>4</v>
      </c>
      <c r="AV51" s="129">
        <f t="shared" si="168"/>
        <v>128346.31040000003</v>
      </c>
      <c r="AW51" s="124"/>
      <c r="AX51" s="124">
        <f>(AW51*$E51*$G51*$H51*$M51*$AX$13)</f>
        <v>0</v>
      </c>
      <c r="AY51" s="124"/>
      <c r="AZ51" s="124">
        <f>(AY51*$E51*$G51*$H51*$M51*$AZ$13)</f>
        <v>0</v>
      </c>
      <c r="BA51" s="124"/>
      <c r="BB51" s="124">
        <f>(BA51*$E51*$G51*$H51*$M51*$BB$13)</f>
        <v>0</v>
      </c>
      <c r="BC51" s="124">
        <v>0</v>
      </c>
      <c r="BD51" s="124">
        <f>(BC51*$E51*$G51*$H51*$M51*$BD$13)</f>
        <v>0</v>
      </c>
      <c r="BE51" s="124">
        <v>0</v>
      </c>
      <c r="BF51" s="124">
        <f>(BE51*$E51*$G51*$H51*$M51*$BF$13)</f>
        <v>0</v>
      </c>
      <c r="BG51" s="124">
        <v>0</v>
      </c>
      <c r="BH51" s="124">
        <f>(BG51*$E51*$G51*$H51*$M51*$BH$13)</f>
        <v>0</v>
      </c>
      <c r="BI51" s="124">
        <v>5</v>
      </c>
      <c r="BJ51" s="124">
        <f t="shared" ref="BJ51:BJ52" si="181">(BI51*$E51*$G51*$H51*$M51*$BJ$13)/12*11+(BI51*$F51*$G51*$H51*$M51*$BJ$13)/12</f>
        <v>145848.07999999999</v>
      </c>
      <c r="BK51" s="124"/>
      <c r="BL51" s="124">
        <f>(BK51*$E51*$G51*$H51*$N51*$BL$13)</f>
        <v>0</v>
      </c>
      <c r="BM51" s="124">
        <v>44</v>
      </c>
      <c r="BN51" s="124">
        <f t="shared" si="169"/>
        <v>1283463.1039999998</v>
      </c>
      <c r="BO51" s="124">
        <v>0</v>
      </c>
      <c r="BP51" s="124">
        <f>(BO51*$E51*$G51*$H51*$N51*$BP$13)</f>
        <v>0</v>
      </c>
      <c r="BQ51" s="124">
        <v>29</v>
      </c>
      <c r="BR51" s="124">
        <f t="shared" ref="BR51:BR52" si="182">(BQ51*$E51*$G51*$H51*$N51*$BR$13)/12*11+(BQ51*$F51*$G51*$H51*$N51*$BR$13)/12</f>
        <v>845918.86400000006</v>
      </c>
      <c r="BS51" s="124">
        <v>20</v>
      </c>
      <c r="BT51" s="124">
        <f t="shared" si="170"/>
        <v>525053.08799999987</v>
      </c>
      <c r="BU51" s="124">
        <v>16</v>
      </c>
      <c r="BV51" s="124">
        <f t="shared" ref="BV51:BV52" si="183">(BU51*$E51*$G51*$H51*$N51*$BV$13)/12*11+(BU51*$F51*$G51*$H51*$N51*$BV$13)/12</f>
        <v>560056.6272000001</v>
      </c>
      <c r="BW51" s="124">
        <v>13</v>
      </c>
      <c r="BX51" s="129">
        <f t="shared" ref="BX51:BX52" si="184">(BW51*$E51*$G51*$H51*$N51*$BX$13)/12*11+(BW51*$F51*$G51*$H51*$N51*$BX$13)/12</f>
        <v>455046.00959999999</v>
      </c>
      <c r="BY51" s="124">
        <f>230-1</f>
        <v>229</v>
      </c>
      <c r="BZ51" s="124">
        <f>(BY51*$E51*$G51*$H51*$M51*$BZ$13)/12*11+(BY51*$F51*$G51*$H51*$M51*$BZ$13)/12</f>
        <v>5566535.0533333337</v>
      </c>
      <c r="CA51" s="124">
        <v>150</v>
      </c>
      <c r="CB51" s="124">
        <f t="shared" si="171"/>
        <v>3646202</v>
      </c>
      <c r="CC51" s="124">
        <v>0</v>
      </c>
      <c r="CD51" s="124">
        <f>(CC51*$E51*$G51*$H51*$M51*$CD$13)</f>
        <v>0</v>
      </c>
      <c r="CE51" s="124">
        <v>78</v>
      </c>
      <c r="CF51" s="124">
        <f t="shared" si="172"/>
        <v>2275230.0479999995</v>
      </c>
      <c r="CG51" s="124"/>
      <c r="CH51" s="124">
        <f>(CG51*$E51*$G51*$H51*$M51*$CH$13)</f>
        <v>0</v>
      </c>
      <c r="CI51" s="124"/>
      <c r="CJ51" s="124">
        <f>(CI51*$E51*$G51*$H51*$M51*$CJ$13)</f>
        <v>0</v>
      </c>
      <c r="CK51" s="124">
        <v>10</v>
      </c>
      <c r="CL51" s="124">
        <f t="shared" ref="CL51:CL52" si="185">(CK51*$E51*$G51*$H51*$M51*$CL$13)/12*11+(CK51*$F51*$G51*$H51*$M51*$CL$13)/12</f>
        <v>194464.10666666666</v>
      </c>
      <c r="CM51" s="124">
        <v>27</v>
      </c>
      <c r="CN51" s="124">
        <f>(CM51*$E51*$G51*$H51*$M51*$CN$13)/12*11+(CM51*$F51*$G51*$H51*$M51*$CN$13)/12</f>
        <v>656316.36</v>
      </c>
      <c r="CO51" s="124">
        <v>19</v>
      </c>
      <c r="CP51" s="124">
        <f t="shared" si="173"/>
        <v>415667.02799999999</v>
      </c>
      <c r="CQ51" s="124">
        <v>20</v>
      </c>
      <c r="CR51" s="124">
        <f t="shared" si="174"/>
        <v>486160.26666666666</v>
      </c>
      <c r="CS51" s="124"/>
      <c r="CT51" s="124">
        <f>(CS51*$E51*$G51*$H51*$N51*$CT$13)</f>
        <v>0</v>
      </c>
      <c r="CU51" s="124">
        <v>13</v>
      </c>
      <c r="CV51" s="124">
        <f>(CU51*$E51*$G51*$H51*$N51*$CV$13)/12*11+(CU51*$F51*$G51*$H51*$N51*$CV$13)/12</f>
        <v>379205.00799999997</v>
      </c>
      <c r="CW51" s="124"/>
      <c r="CX51" s="124">
        <f>(CW51*$E51*$G51*$H51*$N51*$CX$13)</f>
        <v>0</v>
      </c>
      <c r="CY51" s="140">
        <v>10</v>
      </c>
      <c r="CZ51" s="124">
        <f>(CY51*$E51*$G51*$H51*$N51*$CZ$13)/12*11+(CY51*$F51*$G51*$H51*$N51*$CZ$13)/12</f>
        <v>262526.54399999994</v>
      </c>
      <c r="DA51" s="124"/>
      <c r="DB51" s="129">
        <f>(DA51*$E51*$G51*$H51*$N51*$DB$13)</f>
        <v>0</v>
      </c>
      <c r="DC51" s="124"/>
      <c r="DD51" s="124">
        <f>(DC51*$E51*$G51*$H51*$N51*$DD$13)</f>
        <v>0</v>
      </c>
      <c r="DE51" s="141">
        <v>2</v>
      </c>
      <c r="DF51" s="124">
        <f t="shared" si="175"/>
        <v>58339.232000000004</v>
      </c>
      <c r="DG51" s="124">
        <v>25</v>
      </c>
      <c r="DH51" s="124">
        <f>(DG51*$E51*$G51*$H51*$N51*$DH$13)/12*11+(DG51*$F51*$G51*$H51*$N51*$DH$13)/12</f>
        <v>729240.39999999991</v>
      </c>
      <c r="DI51" s="124">
        <v>10</v>
      </c>
      <c r="DJ51" s="124">
        <f t="shared" ref="DJ51:DJ52" si="186">(DI51*$E51*$G51*$H51*$O51*$DJ$13)/12*11+(DI51*$F51*$G51*$H51*$O51*$DJ$13)/12</f>
        <v>309753.54133333336</v>
      </c>
      <c r="DK51" s="124">
        <v>20</v>
      </c>
      <c r="DL51" s="129">
        <f t="shared" si="176"/>
        <v>713961.07733333344</v>
      </c>
      <c r="DM51" s="124">
        <f t="shared" si="177"/>
        <v>1550</v>
      </c>
      <c r="DN51" s="124">
        <f t="shared" si="177"/>
        <v>41277979.162773333</v>
      </c>
    </row>
    <row r="52" spans="1:118" ht="21.75" customHeight="1" x14ac:dyDescent="0.25">
      <c r="A52" s="104"/>
      <c r="B52" s="135">
        <v>31</v>
      </c>
      <c r="C52" s="235" t="s">
        <v>203</v>
      </c>
      <c r="D52" s="118" t="s">
        <v>204</v>
      </c>
      <c r="E52" s="107">
        <f t="shared" si="4"/>
        <v>23460</v>
      </c>
      <c r="F52" s="108">
        <v>23500</v>
      </c>
      <c r="G52" s="136">
        <v>0.36</v>
      </c>
      <c r="H52" s="120">
        <v>1</v>
      </c>
      <c r="I52" s="121"/>
      <c r="J52" s="121"/>
      <c r="K52" s="121"/>
      <c r="L52" s="121"/>
      <c r="M52" s="122">
        <v>1.4</v>
      </c>
      <c r="N52" s="122">
        <v>1.68</v>
      </c>
      <c r="O52" s="122">
        <v>2.23</v>
      </c>
      <c r="P52" s="123">
        <v>2.57</v>
      </c>
      <c r="Q52" s="124">
        <v>5</v>
      </c>
      <c r="R52" s="124">
        <f t="shared" si="178"/>
        <v>65040.36</v>
      </c>
      <c r="S52" s="124">
        <v>1</v>
      </c>
      <c r="T52" s="124">
        <f t="shared" si="159"/>
        <v>13008.072000000002</v>
      </c>
      <c r="U52" s="124">
        <v>28</v>
      </c>
      <c r="V52" s="124">
        <f t="shared" si="165"/>
        <v>407602.02336000005</v>
      </c>
      <c r="W52" s="124"/>
      <c r="X52" s="124">
        <f>(W52*$E52*$G52*$H52*$M52*$X$13)</f>
        <v>0</v>
      </c>
      <c r="Y52" s="124">
        <v>1</v>
      </c>
      <c r="Z52" s="124">
        <f t="shared" ref="Z52" si="187">(Y52*$E52*$G52*$H52*$M52*$Z$13)/12*4+(Y52*$E52*$G52*$H52*$M52*$Z$15)/12*7+(Y52*$F52*$G52*$H52*$M52*$Z$15)/12</f>
        <v>15373.344000000001</v>
      </c>
      <c r="AA52" s="124"/>
      <c r="AB52" s="124"/>
      <c r="AC52" s="124">
        <f>78+3</f>
        <v>81</v>
      </c>
      <c r="AD52" s="124">
        <f>(AC52*$E52*$G52*$H52*$M52*$AD$13)/12*11+(AC52*$F52*$G52*$H52*$M52*$AD$13)/12</f>
        <v>1053653.8319999999</v>
      </c>
      <c r="AE52" s="124"/>
      <c r="AF52" s="124"/>
      <c r="AG52" s="124">
        <v>8</v>
      </c>
      <c r="AH52" s="124">
        <f t="shared" si="180"/>
        <v>104064.57600000002</v>
      </c>
      <c r="AI52" s="124"/>
      <c r="AJ52" s="124"/>
      <c r="AK52" s="124">
        <v>1</v>
      </c>
      <c r="AL52" s="124">
        <f>(AK52*$E52*$G52*$H52*$M52*$AL$13)/12*11+(AK52*$F52*$G52*$H52*$M52*$AL$13)/12</f>
        <v>13008.072000000002</v>
      </c>
      <c r="AM52" s="124">
        <v>32</v>
      </c>
      <c r="AN52" s="124">
        <f t="shared" si="166"/>
        <v>416258.30400000006</v>
      </c>
      <c r="AO52" s="124">
        <v>61</v>
      </c>
      <c r="AP52" s="124">
        <f t="shared" si="167"/>
        <v>793492.39199999988</v>
      </c>
      <c r="AQ52" s="124">
        <v>5</v>
      </c>
      <c r="AR52" s="124">
        <f>(AQ52*$E52*$G52*$H52*$N52*$AR$13)/12*11+(AQ52*$F52*$G52*$H52*$N52*$AR$13)/12</f>
        <v>78048.432000000001</v>
      </c>
      <c r="AS52" s="140">
        <v>0</v>
      </c>
      <c r="AT52" s="124">
        <f>(AS52*$E52*$G52*$H52*$N52*$AT$13)/12*4+(AS52*$E52*$G52*$H52*$N52*$AT$15)/12*8</f>
        <v>0</v>
      </c>
      <c r="AU52" s="124">
        <v>2</v>
      </c>
      <c r="AV52" s="129">
        <f t="shared" si="168"/>
        <v>31219.372800000001</v>
      </c>
      <c r="AW52" s="124"/>
      <c r="AX52" s="124">
        <f>(AW52*$E52*$G52*$H52*$M52*$AX$13)</f>
        <v>0</v>
      </c>
      <c r="AY52" s="124"/>
      <c r="AZ52" s="124">
        <f>(AY52*$E52*$G52*$H52*$M52*$AZ$13)</f>
        <v>0</v>
      </c>
      <c r="BA52" s="124"/>
      <c r="BB52" s="124">
        <f>(BA52*$E52*$G52*$H52*$M52*$BB$13)</f>
        <v>0</v>
      </c>
      <c r="BC52" s="124">
        <v>0</v>
      </c>
      <c r="BD52" s="124">
        <f>(BC52*$E52*$G52*$H52*$M52*$BD$13)</f>
        <v>0</v>
      </c>
      <c r="BE52" s="124">
        <v>0</v>
      </c>
      <c r="BF52" s="124">
        <f>(BE52*$E52*$G52*$H52*$M52*$BF$13)</f>
        <v>0</v>
      </c>
      <c r="BG52" s="124">
        <v>0</v>
      </c>
      <c r="BH52" s="124">
        <f>(BG52*$E52*$G52*$H52*$M52*$BH$13)</f>
        <v>0</v>
      </c>
      <c r="BI52" s="124">
        <v>2</v>
      </c>
      <c r="BJ52" s="124">
        <f t="shared" si="181"/>
        <v>28381.248</v>
      </c>
      <c r="BK52" s="124"/>
      <c r="BL52" s="124">
        <f>(BK52*$E52*$G52*$H52*$N52*$BL$13)</f>
        <v>0</v>
      </c>
      <c r="BM52" s="124">
        <v>51</v>
      </c>
      <c r="BN52" s="124">
        <f t="shared" si="169"/>
        <v>723721.82400000002</v>
      </c>
      <c r="BO52" s="124">
        <v>0</v>
      </c>
      <c r="BP52" s="124">
        <f>(BO52*$E52*$G52*$H52*$N52*$BP$13)</f>
        <v>0</v>
      </c>
      <c r="BQ52" s="124">
        <v>10</v>
      </c>
      <c r="BR52" s="124">
        <f t="shared" si="182"/>
        <v>141906.23999999999</v>
      </c>
      <c r="BS52" s="124">
        <v>3</v>
      </c>
      <c r="BT52" s="124">
        <f t="shared" si="170"/>
        <v>38314.684799999995</v>
      </c>
      <c r="BU52" s="124">
        <v>4</v>
      </c>
      <c r="BV52" s="124">
        <f t="shared" si="183"/>
        <v>68114.995200000005</v>
      </c>
      <c r="BW52" s="124">
        <v>30</v>
      </c>
      <c r="BX52" s="129">
        <f t="shared" si="184"/>
        <v>510862.46400000004</v>
      </c>
      <c r="BY52" s="124"/>
      <c r="BZ52" s="124">
        <f>(BY52*$E52*$G52*$H52*$M52*$BZ$13)</f>
        <v>0</v>
      </c>
      <c r="CA52" s="124"/>
      <c r="CB52" s="124">
        <f>(CA52*$E52*$G52*$H52*$M52*$CB$13)</f>
        <v>0</v>
      </c>
      <c r="CC52" s="124">
        <v>0</v>
      </c>
      <c r="CD52" s="124">
        <f>(CC52*$E52*$G52*$H52*$M52*$CD$13)</f>
        <v>0</v>
      </c>
      <c r="CE52" s="124">
        <v>0</v>
      </c>
      <c r="CF52" s="124">
        <f>(CE52*$E52*$G52*$H52*$N52*$CF$13)</f>
        <v>0</v>
      </c>
      <c r="CG52" s="124"/>
      <c r="CH52" s="124">
        <f>(CG52*$E52*$G52*$H52*$M52*$CH$13)</f>
        <v>0</v>
      </c>
      <c r="CI52" s="124"/>
      <c r="CJ52" s="124">
        <f>(CI52*$E52*$G52*$H52*$M52*$CJ$13)</f>
        <v>0</v>
      </c>
      <c r="CK52" s="124">
        <v>18</v>
      </c>
      <c r="CL52" s="124">
        <f t="shared" si="185"/>
        <v>170287.48799999998</v>
      </c>
      <c r="CM52" s="124"/>
      <c r="CN52" s="124">
        <f>(CM52*$E52*$G52*$H52*$M52*$CN$13)</f>
        <v>0</v>
      </c>
      <c r="CO52" s="124">
        <v>10</v>
      </c>
      <c r="CP52" s="124">
        <f t="shared" si="173"/>
        <v>106429.68</v>
      </c>
      <c r="CQ52" s="124">
        <v>12</v>
      </c>
      <c r="CR52" s="124">
        <f t="shared" si="174"/>
        <v>141906.23999999999</v>
      </c>
      <c r="CS52" s="124"/>
      <c r="CT52" s="124">
        <f>(CS52*$E52*$G52*$H52*$N52*$CT$13)</f>
        <v>0</v>
      </c>
      <c r="CU52" s="124">
        <v>0</v>
      </c>
      <c r="CV52" s="124">
        <f>(CU52*$E52*$G52*$H52*$N52*$CV$13)</f>
        <v>0</v>
      </c>
      <c r="CW52" s="124">
        <v>3</v>
      </c>
      <c r="CX52" s="124">
        <f>(CW52*$E52*$G52*$H52*$N52*$CX$13)/12*11+(CW52*$F52*$G52*$H52*$N52*$CX$13)/12</f>
        <v>42571.871999999996</v>
      </c>
      <c r="CY52" s="140">
        <v>0</v>
      </c>
      <c r="CZ52" s="124">
        <f>(CY52*$E52*$G52*$H52*$N52*$CZ$13)</f>
        <v>0</v>
      </c>
      <c r="DA52" s="124"/>
      <c r="DB52" s="129">
        <f>(DA52*$E52*$G52*$H52*$N52*$DB$13)</f>
        <v>0</v>
      </c>
      <c r="DC52" s="124"/>
      <c r="DD52" s="124">
        <f>(DC52*$E52*$G52*$H52*$N52*$DD$13)</f>
        <v>0</v>
      </c>
      <c r="DE52" s="124">
        <v>6</v>
      </c>
      <c r="DF52" s="124">
        <f t="shared" si="175"/>
        <v>85143.743999999992</v>
      </c>
      <c r="DG52" s="124"/>
      <c r="DH52" s="124">
        <f>(DG52*$E52*$G52*$H52*$N52*$DH$13)</f>
        <v>0</v>
      </c>
      <c r="DI52" s="124">
        <v>10</v>
      </c>
      <c r="DJ52" s="124">
        <f t="shared" si="186"/>
        <v>150690.91200000001</v>
      </c>
      <c r="DK52" s="124">
        <v>3</v>
      </c>
      <c r="DL52" s="129">
        <f t="shared" si="176"/>
        <v>52099.862400000005</v>
      </c>
      <c r="DM52" s="124">
        <f t="shared" si="177"/>
        <v>387</v>
      </c>
      <c r="DN52" s="124">
        <f t="shared" si="177"/>
        <v>5251200.0345599996</v>
      </c>
    </row>
    <row r="53" spans="1:118" s="236" customFormat="1" ht="15.75" customHeight="1" x14ac:dyDescent="0.25">
      <c r="A53" s="104">
        <v>7</v>
      </c>
      <c r="B53" s="143"/>
      <c r="C53" s="143"/>
      <c r="D53" s="106" t="s">
        <v>205</v>
      </c>
      <c r="E53" s="107">
        <f t="shared" si="4"/>
        <v>23460</v>
      </c>
      <c r="F53" s="108">
        <v>23500</v>
      </c>
      <c r="G53" s="144"/>
      <c r="H53" s="120"/>
      <c r="I53" s="121"/>
      <c r="J53" s="121"/>
      <c r="K53" s="121"/>
      <c r="L53" s="121"/>
      <c r="M53" s="133">
        <v>1.4</v>
      </c>
      <c r="N53" s="133">
        <v>1.68</v>
      </c>
      <c r="O53" s="133">
        <v>2.23</v>
      </c>
      <c r="P53" s="134">
        <v>2.57</v>
      </c>
      <c r="Q53" s="115">
        <f>SUM(Q54)</f>
        <v>0</v>
      </c>
      <c r="R53" s="115">
        <f t="shared" ref="R53:Z53" si="188">SUM(R54)</f>
        <v>0</v>
      </c>
      <c r="S53" s="115">
        <f t="shared" si="188"/>
        <v>0</v>
      </c>
      <c r="T53" s="115">
        <f t="shared" si="188"/>
        <v>0</v>
      </c>
      <c r="U53" s="115">
        <f t="shared" si="188"/>
        <v>54</v>
      </c>
      <c r="V53" s="115">
        <f t="shared" si="188"/>
        <v>4017791.3731200006</v>
      </c>
      <c r="W53" s="115">
        <f t="shared" si="188"/>
        <v>40</v>
      </c>
      <c r="X53" s="115">
        <f t="shared" si="188"/>
        <v>2976141.7578666667</v>
      </c>
      <c r="Y53" s="115">
        <f t="shared" si="188"/>
        <v>0</v>
      </c>
      <c r="Z53" s="115">
        <f t="shared" si="188"/>
        <v>0</v>
      </c>
      <c r="AA53" s="115"/>
      <c r="AB53" s="115"/>
      <c r="AC53" s="115">
        <f t="shared" ref="AC53:AH53" si="189">SUM(AC54)</f>
        <v>0</v>
      </c>
      <c r="AD53" s="115">
        <f t="shared" si="189"/>
        <v>0</v>
      </c>
      <c r="AE53" s="115">
        <f t="shared" si="189"/>
        <v>0</v>
      </c>
      <c r="AF53" s="115">
        <f t="shared" si="189"/>
        <v>0</v>
      </c>
      <c r="AG53" s="115">
        <f t="shared" si="189"/>
        <v>0</v>
      </c>
      <c r="AH53" s="115">
        <f t="shared" si="189"/>
        <v>0</v>
      </c>
      <c r="AI53" s="115"/>
      <c r="AJ53" s="115"/>
      <c r="AK53" s="115">
        <f t="shared" ref="AK53:CV53" si="190">SUM(AK54)</f>
        <v>0</v>
      </c>
      <c r="AL53" s="115">
        <f t="shared" si="190"/>
        <v>0</v>
      </c>
      <c r="AM53" s="115">
        <f t="shared" si="190"/>
        <v>0</v>
      </c>
      <c r="AN53" s="115">
        <f t="shared" si="190"/>
        <v>0</v>
      </c>
      <c r="AO53" s="115">
        <f t="shared" si="190"/>
        <v>0</v>
      </c>
      <c r="AP53" s="115">
        <f t="shared" si="190"/>
        <v>0</v>
      </c>
      <c r="AQ53" s="115">
        <f t="shared" si="190"/>
        <v>15</v>
      </c>
      <c r="AR53" s="115">
        <f t="shared" si="190"/>
        <v>1196742.6240000001</v>
      </c>
      <c r="AS53" s="115">
        <f t="shared" si="190"/>
        <v>0</v>
      </c>
      <c r="AT53" s="115">
        <f t="shared" si="190"/>
        <v>0</v>
      </c>
      <c r="AU53" s="115">
        <f t="shared" si="190"/>
        <v>0</v>
      </c>
      <c r="AV53" s="115">
        <f t="shared" si="190"/>
        <v>0</v>
      </c>
      <c r="AW53" s="115">
        <f t="shared" si="190"/>
        <v>0</v>
      </c>
      <c r="AX53" s="115">
        <f t="shared" si="190"/>
        <v>0</v>
      </c>
      <c r="AY53" s="115">
        <f t="shared" si="190"/>
        <v>0</v>
      </c>
      <c r="AZ53" s="115">
        <f t="shared" si="190"/>
        <v>0</v>
      </c>
      <c r="BA53" s="115">
        <f t="shared" si="190"/>
        <v>0</v>
      </c>
      <c r="BB53" s="115">
        <f t="shared" si="190"/>
        <v>0</v>
      </c>
      <c r="BC53" s="115">
        <f t="shared" si="190"/>
        <v>0</v>
      </c>
      <c r="BD53" s="115">
        <f t="shared" si="190"/>
        <v>0</v>
      </c>
      <c r="BE53" s="115">
        <f t="shared" si="190"/>
        <v>0</v>
      </c>
      <c r="BF53" s="115">
        <f t="shared" si="190"/>
        <v>0</v>
      </c>
      <c r="BG53" s="115">
        <f t="shared" si="190"/>
        <v>0</v>
      </c>
      <c r="BH53" s="115">
        <f t="shared" si="190"/>
        <v>0</v>
      </c>
      <c r="BI53" s="115">
        <f t="shared" si="190"/>
        <v>0</v>
      </c>
      <c r="BJ53" s="115">
        <f t="shared" si="190"/>
        <v>0</v>
      </c>
      <c r="BK53" s="115">
        <f t="shared" si="190"/>
        <v>0</v>
      </c>
      <c r="BL53" s="115">
        <f t="shared" si="190"/>
        <v>0</v>
      </c>
      <c r="BM53" s="115">
        <f t="shared" si="190"/>
        <v>16</v>
      </c>
      <c r="BN53" s="115">
        <f t="shared" si="190"/>
        <v>1160477.696</v>
      </c>
      <c r="BO53" s="115">
        <f t="shared" si="190"/>
        <v>0</v>
      </c>
      <c r="BP53" s="115">
        <f t="shared" si="190"/>
        <v>0</v>
      </c>
      <c r="BQ53" s="115">
        <f t="shared" si="190"/>
        <v>0</v>
      </c>
      <c r="BR53" s="115">
        <f t="shared" si="190"/>
        <v>0</v>
      </c>
      <c r="BS53" s="115">
        <f t="shared" si="190"/>
        <v>0</v>
      </c>
      <c r="BT53" s="115">
        <f t="shared" si="190"/>
        <v>0</v>
      </c>
      <c r="BU53" s="115">
        <f t="shared" si="190"/>
        <v>1</v>
      </c>
      <c r="BV53" s="115">
        <f t="shared" si="190"/>
        <v>87035.8272</v>
      </c>
      <c r="BW53" s="115">
        <f t="shared" si="190"/>
        <v>0</v>
      </c>
      <c r="BX53" s="115">
        <f t="shared" si="190"/>
        <v>0</v>
      </c>
      <c r="BY53" s="115">
        <f t="shared" si="190"/>
        <v>0</v>
      </c>
      <c r="BZ53" s="115">
        <f t="shared" si="190"/>
        <v>0</v>
      </c>
      <c r="CA53" s="115">
        <f t="shared" si="190"/>
        <v>10</v>
      </c>
      <c r="CB53" s="115">
        <f t="shared" si="190"/>
        <v>604415.46666666656</v>
      </c>
      <c r="CC53" s="115">
        <f t="shared" si="190"/>
        <v>0</v>
      </c>
      <c r="CD53" s="115">
        <f t="shared" si="190"/>
        <v>0</v>
      </c>
      <c r="CE53" s="115">
        <f t="shared" si="190"/>
        <v>1</v>
      </c>
      <c r="CF53" s="115">
        <f t="shared" si="190"/>
        <v>72529.856</v>
      </c>
      <c r="CG53" s="115">
        <f t="shared" si="190"/>
        <v>0</v>
      </c>
      <c r="CH53" s="115">
        <f t="shared" si="190"/>
        <v>0</v>
      </c>
      <c r="CI53" s="115">
        <f t="shared" si="190"/>
        <v>0</v>
      </c>
      <c r="CJ53" s="115">
        <f t="shared" si="190"/>
        <v>0</v>
      </c>
      <c r="CK53" s="115">
        <f t="shared" si="190"/>
        <v>0</v>
      </c>
      <c r="CL53" s="115">
        <f t="shared" si="190"/>
        <v>0</v>
      </c>
      <c r="CM53" s="115">
        <f t="shared" si="190"/>
        <v>1</v>
      </c>
      <c r="CN53" s="115">
        <f t="shared" si="190"/>
        <v>60441.546666666662</v>
      </c>
      <c r="CO53" s="115">
        <f t="shared" si="190"/>
        <v>0</v>
      </c>
      <c r="CP53" s="115">
        <f t="shared" si="190"/>
        <v>0</v>
      </c>
      <c r="CQ53" s="115">
        <f t="shared" si="190"/>
        <v>0</v>
      </c>
      <c r="CR53" s="115">
        <f t="shared" si="190"/>
        <v>0</v>
      </c>
      <c r="CS53" s="115">
        <f t="shared" si="190"/>
        <v>0</v>
      </c>
      <c r="CT53" s="115">
        <f t="shared" si="190"/>
        <v>0</v>
      </c>
      <c r="CU53" s="115">
        <f t="shared" si="190"/>
        <v>0</v>
      </c>
      <c r="CV53" s="115">
        <f t="shared" si="190"/>
        <v>0</v>
      </c>
      <c r="CW53" s="115">
        <f t="shared" ref="CW53:DN53" si="191">SUM(CW54)</f>
        <v>0</v>
      </c>
      <c r="CX53" s="115">
        <f t="shared" si="191"/>
        <v>0</v>
      </c>
      <c r="CY53" s="115">
        <f t="shared" si="191"/>
        <v>0</v>
      </c>
      <c r="CZ53" s="115">
        <f t="shared" si="191"/>
        <v>0</v>
      </c>
      <c r="DA53" s="115">
        <f t="shared" si="191"/>
        <v>0</v>
      </c>
      <c r="DB53" s="115">
        <f t="shared" si="191"/>
        <v>0</v>
      </c>
      <c r="DC53" s="115">
        <f t="shared" si="191"/>
        <v>0</v>
      </c>
      <c r="DD53" s="115">
        <f t="shared" si="191"/>
        <v>0</v>
      </c>
      <c r="DE53" s="115">
        <f t="shared" si="191"/>
        <v>0</v>
      </c>
      <c r="DF53" s="115">
        <f t="shared" si="191"/>
        <v>0</v>
      </c>
      <c r="DG53" s="115">
        <f t="shared" si="191"/>
        <v>0</v>
      </c>
      <c r="DH53" s="115">
        <f t="shared" si="191"/>
        <v>0</v>
      </c>
      <c r="DI53" s="115">
        <f t="shared" si="191"/>
        <v>0</v>
      </c>
      <c r="DJ53" s="115">
        <f t="shared" si="191"/>
        <v>0</v>
      </c>
      <c r="DK53" s="115">
        <f t="shared" si="191"/>
        <v>0</v>
      </c>
      <c r="DL53" s="115">
        <f t="shared" si="191"/>
        <v>0</v>
      </c>
      <c r="DM53" s="115">
        <f t="shared" si="191"/>
        <v>138</v>
      </c>
      <c r="DN53" s="115">
        <f t="shared" si="191"/>
        <v>10175576.14752</v>
      </c>
    </row>
    <row r="54" spans="1:118" ht="30" customHeight="1" x14ac:dyDescent="0.25">
      <c r="A54" s="104"/>
      <c r="B54" s="135">
        <v>32</v>
      </c>
      <c r="C54" s="235" t="s">
        <v>206</v>
      </c>
      <c r="D54" s="118" t="s">
        <v>207</v>
      </c>
      <c r="E54" s="107">
        <f t="shared" si="4"/>
        <v>23460</v>
      </c>
      <c r="F54" s="108">
        <v>23500</v>
      </c>
      <c r="G54" s="136">
        <v>1.84</v>
      </c>
      <c r="H54" s="120">
        <v>1</v>
      </c>
      <c r="I54" s="121"/>
      <c r="J54" s="121"/>
      <c r="K54" s="121"/>
      <c r="L54" s="121"/>
      <c r="M54" s="122">
        <v>1.4</v>
      </c>
      <c r="N54" s="122">
        <v>1.68</v>
      </c>
      <c r="O54" s="122">
        <v>2.23</v>
      </c>
      <c r="P54" s="123">
        <v>2.57</v>
      </c>
      <c r="Q54" s="124"/>
      <c r="R54" s="124">
        <f>(Q54*$E54*$G54*$H54*$M54*$R$13)</f>
        <v>0</v>
      </c>
      <c r="S54" s="124"/>
      <c r="T54" s="124">
        <f>(S54*$E54*$G54*$H54*$M54*$T$13)</f>
        <v>0</v>
      </c>
      <c r="U54" s="124">
        <v>54</v>
      </c>
      <c r="V54" s="124">
        <f>(U54*$E54*$G54*$H54*$M54*$V$13)/12*11+(U54*$F54*$G54*$H54*$M54*$V$13)/12</f>
        <v>4017791.3731200006</v>
      </c>
      <c r="W54" s="124">
        <v>40</v>
      </c>
      <c r="X54" s="124">
        <f t="shared" ref="X54" si="192">(W54*$E54*$G54*$H54*$M54*$X$13)/12*11+(W54*$F54*$G54*$H54*$M54*$X$13)/12</f>
        <v>2976141.7578666667</v>
      </c>
      <c r="Y54" s="124"/>
      <c r="Z54" s="124">
        <f t="shared" si="28"/>
        <v>0</v>
      </c>
      <c r="AA54" s="124"/>
      <c r="AB54" s="124"/>
      <c r="AC54" s="124"/>
      <c r="AD54" s="124">
        <f>(AC54*$E54*$G54*$H54*$M54*$AD$13)</f>
        <v>0</v>
      </c>
      <c r="AE54" s="124"/>
      <c r="AF54" s="124"/>
      <c r="AG54" s="124"/>
      <c r="AH54" s="124">
        <f>(AG54*$E54*$G54*$H54*$M54*$AH$13)</f>
        <v>0</v>
      </c>
      <c r="AI54" s="124"/>
      <c r="AJ54" s="124"/>
      <c r="AK54" s="125"/>
      <c r="AL54" s="124">
        <f>(AK54*$E54*$G54*$H54*$M54*$AL$13)</f>
        <v>0</v>
      </c>
      <c r="AM54" s="124"/>
      <c r="AN54" s="124">
        <f>(AM54*$E54*$G54*$H54*$M54*$AN$13)</f>
        <v>0</v>
      </c>
      <c r="AO54" s="124"/>
      <c r="AP54" s="124">
        <f>(AO54*$E54*$G54*$H54*$M54*$AP$13)</f>
        <v>0</v>
      </c>
      <c r="AQ54" s="124">
        <v>15</v>
      </c>
      <c r="AR54" s="124">
        <f>(AQ54*$E54*$G54*$H54*$N54*$AR$13)/12*11+(AQ54*$F54*$G54*$H54*$N54*$AR$13)/12</f>
        <v>1196742.6240000001</v>
      </c>
      <c r="AS54" s="140">
        <v>0</v>
      </c>
      <c r="AT54" s="124">
        <f>(AS54*$E54*$G54*$H54*$N54*$AT$13)/12*4+(AS54*$E54*$G54*$H54*$N54*$AT$15)/12*8</f>
        <v>0</v>
      </c>
      <c r="AU54" s="124"/>
      <c r="AV54" s="124">
        <f>(AU54*$E54*$G54*$H54*$N54*$AV$13)</f>
        <v>0</v>
      </c>
      <c r="AW54" s="124"/>
      <c r="AX54" s="124">
        <f>(AW54*$E54*$G54*$H54*$M54*$AX$13)</f>
        <v>0</v>
      </c>
      <c r="AY54" s="124"/>
      <c r="AZ54" s="124">
        <f>(AY54*$E54*$G54*$H54*$M54*$AZ$13)</f>
        <v>0</v>
      </c>
      <c r="BA54" s="124"/>
      <c r="BB54" s="124">
        <f>(BA54*$E54*$G54*$H54*$M54*$BB$13)</f>
        <v>0</v>
      </c>
      <c r="BC54" s="124"/>
      <c r="BD54" s="124">
        <f>(BC54*$E54*$G54*$H54*$M54*$BD$13)</f>
        <v>0</v>
      </c>
      <c r="BE54" s="124"/>
      <c r="BF54" s="124">
        <f>(BE54*$E54*$G54*$H54*$M54*$BF$13)</f>
        <v>0</v>
      </c>
      <c r="BG54" s="124"/>
      <c r="BH54" s="124">
        <f>(BG54*$E54*$G54*$H54*$M54*$BH$13)</f>
        <v>0</v>
      </c>
      <c r="BI54" s="124"/>
      <c r="BJ54" s="124">
        <f>(BI54*$E54*$G54*$H54*$M54*$BJ$13)</f>
        <v>0</v>
      </c>
      <c r="BK54" s="124"/>
      <c r="BL54" s="124">
        <f>(BK54*$E54*$G54*$H54*$N54*$BL$13)</f>
        <v>0</v>
      </c>
      <c r="BM54" s="124">
        <v>16</v>
      </c>
      <c r="BN54" s="124">
        <f>(BM54*$E54*$G54*$H54*$N54*$BN$13)/12*11+(BM54*$F54*$G54*$H54*$N54*$BN$13)/12</f>
        <v>1160477.696</v>
      </c>
      <c r="BO54" s="124"/>
      <c r="BP54" s="124">
        <f>(BO54*$E54*$G54*$H54*$N54*$BP$13)</f>
        <v>0</v>
      </c>
      <c r="BQ54" s="124"/>
      <c r="BR54" s="124">
        <f>(BQ54*$E54*$G54*$H54*$N54*$BR$13)</f>
        <v>0</v>
      </c>
      <c r="BS54" s="124"/>
      <c r="BT54" s="124">
        <f>(BS54*$E54*$G54*$H54*$N54*$BT$13)</f>
        <v>0</v>
      </c>
      <c r="BU54" s="124">
        <v>1</v>
      </c>
      <c r="BV54" s="124">
        <f>(BU54*$E54*$G54*$H54*$N54*$BV$13)/12*11+(BU54*$F54*$G54*$H54*$N54*$BV$13)/12</f>
        <v>87035.8272</v>
      </c>
      <c r="BW54" s="124"/>
      <c r="BX54" s="129">
        <f>(BW54*$E54*$G54*$H54*$N54*$BX$13)</f>
        <v>0</v>
      </c>
      <c r="BY54" s="124"/>
      <c r="BZ54" s="124">
        <f>(BY54*$E54*$G54*$H54*$M54*$BZ$13)</f>
        <v>0</v>
      </c>
      <c r="CA54" s="124">
        <v>10</v>
      </c>
      <c r="CB54" s="124">
        <f>(CA54*$E54*$G54*$H54*$M54*$CB$13)/12*11+(CA54*$F54*$G54*$H54*$M54*$CB$13)/12</f>
        <v>604415.46666666656</v>
      </c>
      <c r="CC54" s="124"/>
      <c r="CD54" s="124">
        <f>(CC54*$E54*$G54*$H54*$M54*$CD$13)</f>
        <v>0</v>
      </c>
      <c r="CE54" s="124">
        <v>1</v>
      </c>
      <c r="CF54" s="124">
        <f>(CE54*$E54*$G54*$H54*$N54*$CF$13)/12*11+(CE54*$F54*$G54*$H54*$N54*$CF$13)/12</f>
        <v>72529.856</v>
      </c>
      <c r="CG54" s="124"/>
      <c r="CH54" s="124">
        <f>(CG54*$E54*$G54*$H54*$M54*$CH$13)</f>
        <v>0</v>
      </c>
      <c r="CI54" s="124"/>
      <c r="CJ54" s="124">
        <f>(CI54*$E54*$G54*$H54*$M54*$CJ$13)</f>
        <v>0</v>
      </c>
      <c r="CK54" s="124"/>
      <c r="CL54" s="124">
        <f>(CK54*$E54*$G54*$H54*$M54*$CL$13)</f>
        <v>0</v>
      </c>
      <c r="CM54" s="124">
        <v>1</v>
      </c>
      <c r="CN54" s="124">
        <f>(CM54*$E54*$G54*$H54*$M54*$CN$13)/12*11+(CM54*$F54*$G54*$H54*$M54*$CN$13)/12</f>
        <v>60441.546666666662</v>
      </c>
      <c r="CO54" s="124"/>
      <c r="CP54" s="124">
        <f>(CO54*$E54*$G54*$H54*$M54*$CP$13)</f>
        <v>0</v>
      </c>
      <c r="CQ54" s="124"/>
      <c r="CR54" s="124">
        <f>(CQ54*$E54*$G54*$H54*$M54*$CR$13)</f>
        <v>0</v>
      </c>
      <c r="CS54" s="124"/>
      <c r="CT54" s="124">
        <f>(CS54*$E54*$G54*$H54*$N54*$CT$13)</f>
        <v>0</v>
      </c>
      <c r="CU54" s="124"/>
      <c r="CV54" s="124">
        <f>(CU54*$E54*$G54*$H54*$N54*$CV$13)</f>
        <v>0</v>
      </c>
      <c r="CW54" s="124"/>
      <c r="CX54" s="124">
        <f>(CW54*$E54*$G54*$H54*$N54*$CX$13)</f>
        <v>0</v>
      </c>
      <c r="CY54" s="140">
        <v>0</v>
      </c>
      <c r="CZ54" s="124">
        <f>(CY54*$E54*$G54*$H54*$N54*$CZ$13)</f>
        <v>0</v>
      </c>
      <c r="DA54" s="124"/>
      <c r="DB54" s="129">
        <f>(DA54*$E54*$G54*$H54*$N54*$DB$13)</f>
        <v>0</v>
      </c>
      <c r="DC54" s="124"/>
      <c r="DD54" s="124">
        <f>(DC54*$E54*$G54*$H54*$N54*$DD$13)</f>
        <v>0</v>
      </c>
      <c r="DE54" s="141"/>
      <c r="DF54" s="124">
        <f>(DE54*$E54*$G54*$H54*$N54*$DF$13)</f>
        <v>0</v>
      </c>
      <c r="DG54" s="124"/>
      <c r="DH54" s="124">
        <f>(DG54*$E54*$G54*$H54*$N54*$DH$13)</f>
        <v>0</v>
      </c>
      <c r="DI54" s="124"/>
      <c r="DJ54" s="124">
        <f>(DI54*$E54*$G54*$H54*$O54*$DJ$13)</f>
        <v>0</v>
      </c>
      <c r="DK54" s="124"/>
      <c r="DL54" s="129">
        <f>(DK54*$E54*$G54*$H54*$P54*$DL$13)</f>
        <v>0</v>
      </c>
      <c r="DM54" s="124">
        <f>SUM(Q54,S54,U54,W54,Y54,AA54,AC54,AE54,AG54,AI54,AK54,AM54,AS54,AW54,AY54,CC54,AO54,BC54,BE54,BG54,CQ54,BI54,BK54,AQ54,BO54,AU54,CS54,BQ54,CU54,BS54,BU54,BW54,CE54,BY54,CA54,CG54,CI54,CK54,CM54,CO54,CW54,CY54,BM54,BA54,DA54,DC54,DE54,DG54,DI54,DK54)</f>
        <v>138</v>
      </c>
      <c r="DN54" s="124">
        <f>SUM(R54,T54,V54,X54,Z54,AB54,AD54,AF54,AH54,AJ54,AL54,AN54,AT54,AX54,AZ54,CD54,AP54,BD54,BF54,BH54,CR54,BJ54,BL54,AR54,BP54,AV54,CT54,BR54,CV54,BT54,BV54,BX54,CF54,BZ54,CB54,CH54,CJ54,CL54,CN54,CP54,CX54,CZ54,BN54,BB54,DB54,DD54,DF54,DH54,DJ54,DL54)</f>
        <v>10175576.14752</v>
      </c>
    </row>
    <row r="55" spans="1:118" s="236" customFormat="1" ht="15.75" customHeight="1" x14ac:dyDescent="0.25">
      <c r="A55" s="104">
        <v>8</v>
      </c>
      <c r="B55" s="143"/>
      <c r="C55" s="143"/>
      <c r="D55" s="106" t="s">
        <v>208</v>
      </c>
      <c r="E55" s="107">
        <f t="shared" si="4"/>
        <v>23460</v>
      </c>
      <c r="F55" s="108">
        <v>23500</v>
      </c>
      <c r="G55" s="144"/>
      <c r="H55" s="120"/>
      <c r="I55" s="121"/>
      <c r="J55" s="121"/>
      <c r="K55" s="121"/>
      <c r="L55" s="121"/>
      <c r="M55" s="133">
        <v>1.4</v>
      </c>
      <c r="N55" s="133">
        <v>1.68</v>
      </c>
      <c r="O55" s="133">
        <v>2.23</v>
      </c>
      <c r="P55" s="134">
        <v>2.57</v>
      </c>
      <c r="Q55" s="115">
        <f>SUM(Q56:Q58)</f>
        <v>0</v>
      </c>
      <c r="R55" s="115">
        <f t="shared" ref="R55:Z55" si="193">SUM(R56:R58)</f>
        <v>0</v>
      </c>
      <c r="S55" s="115">
        <f t="shared" si="193"/>
        <v>0</v>
      </c>
      <c r="T55" s="115">
        <f t="shared" si="193"/>
        <v>0</v>
      </c>
      <c r="U55" s="115">
        <f t="shared" si="193"/>
        <v>239</v>
      </c>
      <c r="V55" s="115">
        <f t="shared" si="193"/>
        <v>59266870.791473329</v>
      </c>
      <c r="W55" s="115">
        <f t="shared" si="193"/>
        <v>0</v>
      </c>
      <c r="X55" s="115">
        <f t="shared" si="193"/>
        <v>0</v>
      </c>
      <c r="Y55" s="115">
        <f t="shared" si="193"/>
        <v>0</v>
      </c>
      <c r="Z55" s="115">
        <f t="shared" si="193"/>
        <v>0</v>
      </c>
      <c r="AA55" s="115"/>
      <c r="AB55" s="115"/>
      <c r="AC55" s="115">
        <f t="shared" ref="AC55:AH55" si="194">SUM(AC56:AC58)</f>
        <v>0</v>
      </c>
      <c r="AD55" s="115">
        <f t="shared" si="194"/>
        <v>0</v>
      </c>
      <c r="AE55" s="115">
        <f t="shared" si="194"/>
        <v>0</v>
      </c>
      <c r="AF55" s="115">
        <f t="shared" si="194"/>
        <v>0</v>
      </c>
      <c r="AG55" s="115">
        <f t="shared" si="194"/>
        <v>0</v>
      </c>
      <c r="AH55" s="115">
        <f t="shared" si="194"/>
        <v>0</v>
      </c>
      <c r="AI55" s="115"/>
      <c r="AJ55" s="115"/>
      <c r="AK55" s="115">
        <f t="shared" ref="AK55:CV55" si="195">SUM(AK56:AK58)</f>
        <v>0</v>
      </c>
      <c r="AL55" s="115">
        <f t="shared" si="195"/>
        <v>0</v>
      </c>
      <c r="AM55" s="115">
        <f t="shared" si="195"/>
        <v>0</v>
      </c>
      <c r="AN55" s="115">
        <f t="shared" si="195"/>
        <v>0</v>
      </c>
      <c r="AO55" s="115">
        <f t="shared" si="195"/>
        <v>0</v>
      </c>
      <c r="AP55" s="115">
        <f t="shared" si="195"/>
        <v>0</v>
      </c>
      <c r="AQ55" s="115">
        <f t="shared" si="195"/>
        <v>0</v>
      </c>
      <c r="AR55" s="115">
        <f t="shared" si="195"/>
        <v>0</v>
      </c>
      <c r="AS55" s="115">
        <f t="shared" si="195"/>
        <v>0</v>
      </c>
      <c r="AT55" s="115">
        <f t="shared" si="195"/>
        <v>0</v>
      </c>
      <c r="AU55" s="115">
        <f t="shared" si="195"/>
        <v>0</v>
      </c>
      <c r="AV55" s="115">
        <f t="shared" si="195"/>
        <v>0</v>
      </c>
      <c r="AW55" s="115">
        <f t="shared" si="195"/>
        <v>0</v>
      </c>
      <c r="AX55" s="115">
        <f t="shared" si="195"/>
        <v>0</v>
      </c>
      <c r="AY55" s="115">
        <f t="shared" si="195"/>
        <v>0</v>
      </c>
      <c r="AZ55" s="115">
        <f t="shared" si="195"/>
        <v>0</v>
      </c>
      <c r="BA55" s="115">
        <f t="shared" si="195"/>
        <v>0</v>
      </c>
      <c r="BB55" s="115">
        <f t="shared" si="195"/>
        <v>0</v>
      </c>
      <c r="BC55" s="115">
        <f t="shared" si="195"/>
        <v>0</v>
      </c>
      <c r="BD55" s="115">
        <f t="shared" si="195"/>
        <v>0</v>
      </c>
      <c r="BE55" s="115">
        <f t="shared" si="195"/>
        <v>0</v>
      </c>
      <c r="BF55" s="115">
        <f t="shared" si="195"/>
        <v>0</v>
      </c>
      <c r="BG55" s="115">
        <f t="shared" si="195"/>
        <v>0</v>
      </c>
      <c r="BH55" s="115">
        <f t="shared" si="195"/>
        <v>0</v>
      </c>
      <c r="BI55" s="115">
        <f t="shared" si="195"/>
        <v>0</v>
      </c>
      <c r="BJ55" s="115">
        <f t="shared" si="195"/>
        <v>0</v>
      </c>
      <c r="BK55" s="115">
        <f t="shared" si="195"/>
        <v>0</v>
      </c>
      <c r="BL55" s="115">
        <f t="shared" si="195"/>
        <v>0</v>
      </c>
      <c r="BM55" s="115">
        <f t="shared" si="195"/>
        <v>0</v>
      </c>
      <c r="BN55" s="115">
        <f t="shared" si="195"/>
        <v>0</v>
      </c>
      <c r="BO55" s="115">
        <f t="shared" si="195"/>
        <v>0</v>
      </c>
      <c r="BP55" s="115">
        <f t="shared" si="195"/>
        <v>0</v>
      </c>
      <c r="BQ55" s="115">
        <f t="shared" si="195"/>
        <v>0</v>
      </c>
      <c r="BR55" s="115">
        <f t="shared" si="195"/>
        <v>0</v>
      </c>
      <c r="BS55" s="115">
        <f t="shared" si="195"/>
        <v>0</v>
      </c>
      <c r="BT55" s="115">
        <f t="shared" si="195"/>
        <v>0</v>
      </c>
      <c r="BU55" s="115">
        <f t="shared" si="195"/>
        <v>0</v>
      </c>
      <c r="BV55" s="115">
        <f t="shared" si="195"/>
        <v>0</v>
      </c>
      <c r="BW55" s="115">
        <f t="shared" si="195"/>
        <v>0</v>
      </c>
      <c r="BX55" s="115">
        <f t="shared" si="195"/>
        <v>0</v>
      </c>
      <c r="BY55" s="115">
        <f t="shared" si="195"/>
        <v>0</v>
      </c>
      <c r="BZ55" s="115">
        <f t="shared" si="195"/>
        <v>0</v>
      </c>
      <c r="CA55" s="115">
        <f t="shared" si="195"/>
        <v>0</v>
      </c>
      <c r="CB55" s="115">
        <f t="shared" si="195"/>
        <v>0</v>
      </c>
      <c r="CC55" s="115">
        <f t="shared" si="195"/>
        <v>0</v>
      </c>
      <c r="CD55" s="115">
        <f t="shared" si="195"/>
        <v>0</v>
      </c>
      <c r="CE55" s="115">
        <f t="shared" si="195"/>
        <v>0</v>
      </c>
      <c r="CF55" s="115">
        <f t="shared" si="195"/>
        <v>0</v>
      </c>
      <c r="CG55" s="115">
        <f t="shared" si="195"/>
        <v>0</v>
      </c>
      <c r="CH55" s="115">
        <f t="shared" si="195"/>
        <v>0</v>
      </c>
      <c r="CI55" s="115">
        <f t="shared" si="195"/>
        <v>0</v>
      </c>
      <c r="CJ55" s="115">
        <f t="shared" si="195"/>
        <v>0</v>
      </c>
      <c r="CK55" s="115">
        <f t="shared" si="195"/>
        <v>0</v>
      </c>
      <c r="CL55" s="115">
        <f t="shared" si="195"/>
        <v>0</v>
      </c>
      <c r="CM55" s="115">
        <f t="shared" si="195"/>
        <v>0</v>
      </c>
      <c r="CN55" s="115">
        <f t="shared" si="195"/>
        <v>0</v>
      </c>
      <c r="CO55" s="115">
        <f t="shared" si="195"/>
        <v>0</v>
      </c>
      <c r="CP55" s="115">
        <f t="shared" si="195"/>
        <v>0</v>
      </c>
      <c r="CQ55" s="115">
        <f t="shared" si="195"/>
        <v>0</v>
      </c>
      <c r="CR55" s="115">
        <f t="shared" si="195"/>
        <v>0</v>
      </c>
      <c r="CS55" s="115">
        <f t="shared" si="195"/>
        <v>0</v>
      </c>
      <c r="CT55" s="115">
        <f t="shared" si="195"/>
        <v>0</v>
      </c>
      <c r="CU55" s="115">
        <f t="shared" si="195"/>
        <v>0</v>
      </c>
      <c r="CV55" s="115">
        <f t="shared" si="195"/>
        <v>0</v>
      </c>
      <c r="CW55" s="115">
        <f t="shared" ref="CW55:DN55" si="196">SUM(CW56:CW58)</f>
        <v>0</v>
      </c>
      <c r="CX55" s="115">
        <f t="shared" si="196"/>
        <v>0</v>
      </c>
      <c r="CY55" s="115">
        <f t="shared" si="196"/>
        <v>0</v>
      </c>
      <c r="CZ55" s="115">
        <f t="shared" si="196"/>
        <v>0</v>
      </c>
      <c r="DA55" s="115">
        <f t="shared" si="196"/>
        <v>0</v>
      </c>
      <c r="DB55" s="115">
        <f t="shared" si="196"/>
        <v>0</v>
      </c>
      <c r="DC55" s="115">
        <f t="shared" si="196"/>
        <v>0</v>
      </c>
      <c r="DD55" s="115">
        <f t="shared" si="196"/>
        <v>0</v>
      </c>
      <c r="DE55" s="115">
        <f t="shared" si="196"/>
        <v>0</v>
      </c>
      <c r="DF55" s="115">
        <f t="shared" si="196"/>
        <v>0</v>
      </c>
      <c r="DG55" s="115">
        <f t="shared" si="196"/>
        <v>0</v>
      </c>
      <c r="DH55" s="115">
        <f t="shared" si="196"/>
        <v>0</v>
      </c>
      <c r="DI55" s="115">
        <f t="shared" si="196"/>
        <v>0</v>
      </c>
      <c r="DJ55" s="115">
        <f t="shared" si="196"/>
        <v>0</v>
      </c>
      <c r="DK55" s="115">
        <f t="shared" si="196"/>
        <v>0</v>
      </c>
      <c r="DL55" s="115">
        <f t="shared" si="196"/>
        <v>0</v>
      </c>
      <c r="DM55" s="115">
        <f t="shared" si="196"/>
        <v>239</v>
      </c>
      <c r="DN55" s="115">
        <f t="shared" si="196"/>
        <v>59266870.791473329</v>
      </c>
    </row>
    <row r="56" spans="1:118" ht="45" customHeight="1" x14ac:dyDescent="0.25">
      <c r="A56" s="104"/>
      <c r="B56" s="135">
        <v>33</v>
      </c>
      <c r="C56" s="237" t="s">
        <v>209</v>
      </c>
      <c r="D56" s="118" t="s">
        <v>210</v>
      </c>
      <c r="E56" s="107">
        <f t="shared" si="4"/>
        <v>23460</v>
      </c>
      <c r="F56" s="108">
        <v>23500</v>
      </c>
      <c r="G56" s="136">
        <v>4.37</v>
      </c>
      <c r="H56" s="151">
        <v>1</v>
      </c>
      <c r="I56" s="152"/>
      <c r="J56" s="152"/>
      <c r="K56" s="152"/>
      <c r="L56" s="121"/>
      <c r="M56" s="122">
        <v>1.4</v>
      </c>
      <c r="N56" s="122">
        <v>1.68</v>
      </c>
      <c r="O56" s="122">
        <v>2.23</v>
      </c>
      <c r="P56" s="123">
        <v>2.57</v>
      </c>
      <c r="Q56" s="124"/>
      <c r="R56" s="124">
        <f>(Q56*$E56*$G56*$H56*$M56*$R$13)</f>
        <v>0</v>
      </c>
      <c r="S56" s="124"/>
      <c r="T56" s="124">
        <f>(S56*$E56*$G56*$H56*$M56*$T$13)</f>
        <v>0</v>
      </c>
      <c r="U56" s="124">
        <v>71</v>
      </c>
      <c r="V56" s="124">
        <f t="shared" ref="V56:V58" si="197">(U56*$E56*$G56*$H56*$M56*$V$13)/12*11+(U56*$F56*$G56*$H56*$M56*$V$13)/12</f>
        <v>12546297.598006666</v>
      </c>
      <c r="W56" s="124"/>
      <c r="X56" s="124">
        <f>(W56*$E56*$G56*$H56*$M56*$X$13)</f>
        <v>0</v>
      </c>
      <c r="Y56" s="124"/>
      <c r="Z56" s="124">
        <f t="shared" si="28"/>
        <v>0</v>
      </c>
      <c r="AA56" s="124"/>
      <c r="AB56" s="124"/>
      <c r="AC56" s="124"/>
      <c r="AD56" s="124">
        <f>(AC56*$E56*$G56*$H56*$M56*$AD$13)</f>
        <v>0</v>
      </c>
      <c r="AE56" s="124"/>
      <c r="AF56" s="124"/>
      <c r="AG56" s="124"/>
      <c r="AH56" s="124">
        <f>(AG56*$E56*$G56*$H56*$M56*$AH$13)</f>
        <v>0</v>
      </c>
      <c r="AI56" s="124"/>
      <c r="AJ56" s="124"/>
      <c r="AK56" s="125"/>
      <c r="AL56" s="124">
        <f>(AK56*$E56*$G56*$H56*$M56*$AL$13)</f>
        <v>0</v>
      </c>
      <c r="AM56" s="124"/>
      <c r="AN56" s="124">
        <f>(AM56*$E56*$G56*$H56*$M56*$AN$13)</f>
        <v>0</v>
      </c>
      <c r="AO56" s="124"/>
      <c r="AP56" s="124">
        <f>(AO56*$E56*$G56*$H56*$M56*$AP$13)</f>
        <v>0</v>
      </c>
      <c r="AQ56" s="124"/>
      <c r="AR56" s="124">
        <f>(AQ56*$E56*$G56*$H56*$N56*$AR$13)</f>
        <v>0</v>
      </c>
      <c r="AS56" s="140">
        <v>0</v>
      </c>
      <c r="AT56" s="124">
        <f>(AS56*$E56*$G56*$H56*$N56*$AT$13)/12*4+(AS56*$E56*$G56*$H56*$N56*$AT$15)/12*8</f>
        <v>0</v>
      </c>
      <c r="AU56" s="124"/>
      <c r="AV56" s="124">
        <f>(AU56*$E56*$G56*$H56*$N56*$AV$13)</f>
        <v>0</v>
      </c>
      <c r="AW56" s="124"/>
      <c r="AX56" s="124">
        <f>(AW56*$E56*$G56*$H56*$M56*$AX$13)</f>
        <v>0</v>
      </c>
      <c r="AY56" s="124"/>
      <c r="AZ56" s="124">
        <f>(AY56*$E56*$G56*$H56*$M56*$AZ$13)</f>
        <v>0</v>
      </c>
      <c r="BA56" s="124"/>
      <c r="BB56" s="124">
        <f>(BA56*$E56*$G56*$H56*$M56*$BB$13)</f>
        <v>0</v>
      </c>
      <c r="BC56" s="124"/>
      <c r="BD56" s="124">
        <f>(BC56*$E56*$G56*$H56*$M56*$BD$13)</f>
        <v>0</v>
      </c>
      <c r="BE56" s="124"/>
      <c r="BF56" s="124">
        <f>(BE56*$E56*$G56*$H56*$M56*$BF$13)</f>
        <v>0</v>
      </c>
      <c r="BG56" s="124"/>
      <c r="BH56" s="124">
        <f>(BG56*$E56*$G56*$H56*$M56*$BH$13)</f>
        <v>0</v>
      </c>
      <c r="BI56" s="124"/>
      <c r="BJ56" s="124">
        <f>(BI56*$E56*$G56*$H56*$M56*$BJ$13)</f>
        <v>0</v>
      </c>
      <c r="BK56" s="124"/>
      <c r="BL56" s="124">
        <f>(BK56*$E56*$G56*$H56*$N56*$BL$13)</f>
        <v>0</v>
      </c>
      <c r="BM56" s="124"/>
      <c r="BN56" s="124">
        <f>(BM56*$E56*$G56*$H56*$N56*$BN$13)</f>
        <v>0</v>
      </c>
      <c r="BO56" s="124"/>
      <c r="BP56" s="124">
        <f>(BO56*$E56*$G56*$H56*$N56*$BP$13)</f>
        <v>0</v>
      </c>
      <c r="BQ56" s="124"/>
      <c r="BR56" s="124">
        <f>(BQ56*$E56*$G56*$H56*$N56*$BR$13)</f>
        <v>0</v>
      </c>
      <c r="BS56" s="124"/>
      <c r="BT56" s="124">
        <f>(BS56*$E56*$G56*$H56*$N56*$BT$13)</f>
        <v>0</v>
      </c>
      <c r="BU56" s="124"/>
      <c r="BV56" s="124">
        <f>(BU56*$E56*$G56*$H56*$N56*$BV$13)</f>
        <v>0</v>
      </c>
      <c r="BW56" s="124"/>
      <c r="BX56" s="129">
        <f>(BW56*$E56*$G56*$H56*$N56*$BX$13)</f>
        <v>0</v>
      </c>
      <c r="BY56" s="124"/>
      <c r="BZ56" s="124">
        <f>(BY56*$E56*$G56*$H56*$M56*$BZ$13)</f>
        <v>0</v>
      </c>
      <c r="CA56" s="124"/>
      <c r="CB56" s="124">
        <f>(CA56*$E56*$G56*$H56*$M56*$CB$13)</f>
        <v>0</v>
      </c>
      <c r="CC56" s="124"/>
      <c r="CD56" s="124">
        <f>(CC56*$E56*$G56*$H56*$M56*$CD$13)</f>
        <v>0</v>
      </c>
      <c r="CE56" s="124"/>
      <c r="CF56" s="124">
        <f>(CE56*$E56*$G56*$H56*$N56*$CF$13)</f>
        <v>0</v>
      </c>
      <c r="CG56" s="124"/>
      <c r="CH56" s="124">
        <f>(CG56*$E56*$G56*$H56*$M56*$CH$13)</f>
        <v>0</v>
      </c>
      <c r="CI56" s="124"/>
      <c r="CJ56" s="124">
        <f>(CI56*$E56*$G56*$H56*$M56*$CJ$13)</f>
        <v>0</v>
      </c>
      <c r="CK56" s="124"/>
      <c r="CL56" s="124">
        <f>(CK56*$E56*$G56*$H56*$M56*$CL$13)</f>
        <v>0</v>
      </c>
      <c r="CM56" s="124"/>
      <c r="CN56" s="124">
        <f>(CM56*$E56*$G56*$H56*$M56*$CN$13)</f>
        <v>0</v>
      </c>
      <c r="CO56" s="124"/>
      <c r="CP56" s="124">
        <f>(CO56*$E56*$G56*$H56*$M56*$CP$13)</f>
        <v>0</v>
      </c>
      <c r="CQ56" s="124"/>
      <c r="CR56" s="124">
        <f>(CQ56*$E56*$G56*$H56*$M56*$CR$13)</f>
        <v>0</v>
      </c>
      <c r="CS56" s="124"/>
      <c r="CT56" s="124">
        <f>(CS56*$E56*$G56*$H56*$N56*$CT$13)</f>
        <v>0</v>
      </c>
      <c r="CU56" s="124"/>
      <c r="CV56" s="124">
        <f>(CU56*$E56*$G56*$H56*$N56*$CV$13)</f>
        <v>0</v>
      </c>
      <c r="CW56" s="124"/>
      <c r="CX56" s="124">
        <f>(CW56*$E56*$G56*$H56*$N56*$CX$13)</f>
        <v>0</v>
      </c>
      <c r="CY56" s="140">
        <v>0</v>
      </c>
      <c r="CZ56" s="124">
        <f>(CY56*$E56*$G56*$H56*$N56*$CZ$13)</f>
        <v>0</v>
      </c>
      <c r="DA56" s="124"/>
      <c r="DB56" s="129">
        <f>(DA56*$E56*$G56*$H56*$N56*$DB$13)</f>
        <v>0</v>
      </c>
      <c r="DC56" s="124"/>
      <c r="DD56" s="124">
        <f>(DC56*$E56*$G56*$H56*$N56*$DD$13)</f>
        <v>0</v>
      </c>
      <c r="DE56" s="141"/>
      <c r="DF56" s="124">
        <f>(DE56*$E56*$G56*$H56*$N56*$DF$13)</f>
        <v>0</v>
      </c>
      <c r="DG56" s="124"/>
      <c r="DH56" s="124">
        <f>(DG56*$E56*$G56*$H56*$N56*$DH$13)</f>
        <v>0</v>
      </c>
      <c r="DI56" s="124"/>
      <c r="DJ56" s="124">
        <f>(DI56*$E56*$G56*$H56*$O56*$DJ$13)</f>
        <v>0</v>
      </c>
      <c r="DK56" s="124"/>
      <c r="DL56" s="129">
        <f>(DK56*$E56*$G56*$H56*$P56*$DL$13)</f>
        <v>0</v>
      </c>
      <c r="DM56" s="124">
        <f t="shared" ref="DM56:DN58" si="198">SUM(Q56,S56,U56,W56,Y56,AA56,AC56,AE56,AG56,AI56,AK56,AM56,AS56,AW56,AY56,CC56,AO56,BC56,BE56,BG56,CQ56,BI56,BK56,AQ56,BO56,AU56,CS56,BQ56,CU56,BS56,BU56,BW56,CE56,BY56,CA56,CG56,CI56,CK56,CM56,CO56,CW56,CY56,BM56,BA56,DA56,DC56,DE56,DG56,DI56,DK56)</f>
        <v>71</v>
      </c>
      <c r="DN56" s="124">
        <f t="shared" si="198"/>
        <v>12546297.598006666</v>
      </c>
    </row>
    <row r="57" spans="1:118" ht="21.75" customHeight="1" x14ac:dyDescent="0.25">
      <c r="A57" s="104"/>
      <c r="B57" s="135">
        <v>34</v>
      </c>
      <c r="C57" s="235" t="s">
        <v>211</v>
      </c>
      <c r="D57" s="118" t="s">
        <v>212</v>
      </c>
      <c r="E57" s="107">
        <f t="shared" si="4"/>
        <v>23460</v>
      </c>
      <c r="F57" s="108">
        <v>23500</v>
      </c>
      <c r="G57" s="136">
        <v>7.82</v>
      </c>
      <c r="H57" s="151">
        <v>1</v>
      </c>
      <c r="I57" s="152"/>
      <c r="J57" s="152"/>
      <c r="K57" s="152"/>
      <c r="L57" s="121"/>
      <c r="M57" s="122">
        <v>1.4</v>
      </c>
      <c r="N57" s="122">
        <v>1.68</v>
      </c>
      <c r="O57" s="122">
        <v>2.23</v>
      </c>
      <c r="P57" s="123">
        <v>2.57</v>
      </c>
      <c r="Q57" s="124"/>
      <c r="R57" s="124">
        <f>(Q57*$E57*$G57*$H57*$M57*$R$13)</f>
        <v>0</v>
      </c>
      <c r="S57" s="124"/>
      <c r="T57" s="124">
        <f>(S57*$E57*$G57*$H57*$M57*$T$13)</f>
        <v>0</v>
      </c>
      <c r="U57" s="124">
        <v>94</v>
      </c>
      <c r="V57" s="124">
        <f t="shared" si="197"/>
        <v>29724215.806693334</v>
      </c>
      <c r="W57" s="124"/>
      <c r="X57" s="124">
        <f>(W57*$E57*$G57*$H57*$M57*$X$13)</f>
        <v>0</v>
      </c>
      <c r="Y57" s="124"/>
      <c r="Z57" s="124">
        <f t="shared" si="28"/>
        <v>0</v>
      </c>
      <c r="AA57" s="124"/>
      <c r="AB57" s="124"/>
      <c r="AC57" s="124"/>
      <c r="AD57" s="124">
        <f>(AC57*$E57*$G57*$H57*$M57*$AD$13)</f>
        <v>0</v>
      </c>
      <c r="AE57" s="124"/>
      <c r="AF57" s="124"/>
      <c r="AG57" s="124"/>
      <c r="AH57" s="124">
        <f>(AG57*$E57*$G57*$H57*$M57*$AH$13)</f>
        <v>0</v>
      </c>
      <c r="AI57" s="124"/>
      <c r="AJ57" s="124"/>
      <c r="AK57" s="125"/>
      <c r="AL57" s="124">
        <f>(AK57*$E57*$G57*$H57*$M57*$AL$13)</f>
        <v>0</v>
      </c>
      <c r="AM57" s="124"/>
      <c r="AN57" s="124">
        <f>(AM57*$E57*$G57*$H57*$M57*$AN$13)</f>
        <v>0</v>
      </c>
      <c r="AO57" s="124"/>
      <c r="AP57" s="124">
        <f>(AO57*$E57*$G57*$H57*$M57*$AP$13)</f>
        <v>0</v>
      </c>
      <c r="AQ57" s="124"/>
      <c r="AR57" s="124">
        <f>(AQ57*$E57*$G57*$H57*$N57*$AR$13)</f>
        <v>0</v>
      </c>
      <c r="AS57" s="140"/>
      <c r="AT57" s="124">
        <f>(AS57*$E57*$G57*$H57*$N57*$AT$13)/12*4+(AS57*$E57*$G57*$H57*$N57*$AT$15)/12*8</f>
        <v>0</v>
      </c>
      <c r="AU57" s="124"/>
      <c r="AV57" s="124">
        <f>(AU57*$E57*$G57*$H57*$N57*$AV$13)</f>
        <v>0</v>
      </c>
      <c r="AW57" s="124"/>
      <c r="AX57" s="124">
        <f>(AW57*$E57*$G57*$H57*$M57*$AX$13)</f>
        <v>0</v>
      </c>
      <c r="AY57" s="124"/>
      <c r="AZ57" s="124">
        <f>(AY57*$E57*$G57*$H57*$M57*$AZ$13)</f>
        <v>0</v>
      </c>
      <c r="BA57" s="124"/>
      <c r="BB57" s="124">
        <f>(BA57*$E57*$G57*$H57*$M57*$BB$13)</f>
        <v>0</v>
      </c>
      <c r="BC57" s="124"/>
      <c r="BD57" s="124">
        <f>(BC57*$E57*$G57*$H57*$M57*$BD$13)</f>
        <v>0</v>
      </c>
      <c r="BE57" s="124"/>
      <c r="BF57" s="124">
        <f>(BE57*$E57*$G57*$H57*$M57*$BF$13)</f>
        <v>0</v>
      </c>
      <c r="BG57" s="124"/>
      <c r="BH57" s="124">
        <f>(BG57*$E57*$G57*$H57*$M57*$BH$13)</f>
        <v>0</v>
      </c>
      <c r="BI57" s="124"/>
      <c r="BJ57" s="124">
        <f>(BI57*$E57*$G57*$H57*$M57*$BJ$13)</f>
        <v>0</v>
      </c>
      <c r="BK57" s="124"/>
      <c r="BL57" s="124">
        <f>(BK57*$E57*$G57*$H57*$N57*$BL$13)</f>
        <v>0</v>
      </c>
      <c r="BM57" s="124"/>
      <c r="BN57" s="124">
        <f>(BM57*$E57*$G57*$H57*$N57*$BN$13)</f>
        <v>0</v>
      </c>
      <c r="BO57" s="124"/>
      <c r="BP57" s="124">
        <f>(BO57*$E57*$G57*$H57*$N57*$BP$13)</f>
        <v>0</v>
      </c>
      <c r="BQ57" s="124"/>
      <c r="BR57" s="124">
        <f>(BQ57*$E57*$G57*$H57*$N57*$BR$13)</f>
        <v>0</v>
      </c>
      <c r="BS57" s="124"/>
      <c r="BT57" s="124">
        <f>(BS57*$E57*$G57*$H57*$N57*$BT$13)</f>
        <v>0</v>
      </c>
      <c r="BU57" s="124"/>
      <c r="BV57" s="124">
        <f>(BU57*$E57*$G57*$H57*$N57*$BV$13)</f>
        <v>0</v>
      </c>
      <c r="BW57" s="124"/>
      <c r="BX57" s="129">
        <f>(BW57*$E57*$G57*$H57*$N57*$BX$13)</f>
        <v>0</v>
      </c>
      <c r="BY57" s="124"/>
      <c r="BZ57" s="124">
        <f>(BY57*$E57*$G57*$H57*$M57*$BZ$13)</f>
        <v>0</v>
      </c>
      <c r="CA57" s="124"/>
      <c r="CB57" s="124">
        <f>(CA57*$E57*$G57*$H57*$M57*$CB$13)</f>
        <v>0</v>
      </c>
      <c r="CC57" s="124"/>
      <c r="CD57" s="124">
        <f>(CC57*$E57*$G57*$H57*$M57*$CD$13)</f>
        <v>0</v>
      </c>
      <c r="CE57" s="124"/>
      <c r="CF57" s="124">
        <f>(CE57*$E57*$G57*$H57*$N57*$CF$13)</f>
        <v>0</v>
      </c>
      <c r="CG57" s="124"/>
      <c r="CH57" s="124">
        <f>(CG57*$E57*$G57*$H57*$M57*$CH$13)</f>
        <v>0</v>
      </c>
      <c r="CI57" s="124"/>
      <c r="CJ57" s="124">
        <f>(CI57*$E57*$G57*$H57*$M57*$CJ$13)</f>
        <v>0</v>
      </c>
      <c r="CK57" s="124"/>
      <c r="CL57" s="124">
        <f>(CK57*$E57*$G57*$H57*$M57*$CL$13)</f>
        <v>0</v>
      </c>
      <c r="CM57" s="124"/>
      <c r="CN57" s="124">
        <f>(CM57*$E57*$G57*$H57*$M57*$CN$13)</f>
        <v>0</v>
      </c>
      <c r="CO57" s="124"/>
      <c r="CP57" s="124">
        <f>(CO57*$E57*$G57*$H57*$M57*$CP$13)</f>
        <v>0</v>
      </c>
      <c r="CQ57" s="124"/>
      <c r="CR57" s="124">
        <f>(CQ57*$E57*$G57*$H57*$M57*$CR$13)</f>
        <v>0</v>
      </c>
      <c r="CS57" s="124"/>
      <c r="CT57" s="124">
        <f>(CS57*$E57*$G57*$H57*$N57*$CT$13)</f>
        <v>0</v>
      </c>
      <c r="CU57" s="124"/>
      <c r="CV57" s="124">
        <f>(CU57*$E57*$G57*$H57*$N57*$CV$13)</f>
        <v>0</v>
      </c>
      <c r="CW57" s="124"/>
      <c r="CX57" s="124">
        <f>(CW57*$E57*$G57*$H57*$N57*$CX$13)</f>
        <v>0</v>
      </c>
      <c r="CY57" s="140"/>
      <c r="CZ57" s="124">
        <f>(CY57*$E57*$G57*$H57*$N57*$CZ$13)</f>
        <v>0</v>
      </c>
      <c r="DA57" s="124"/>
      <c r="DB57" s="129">
        <f>(DA57*$E57*$G57*$H57*$N57*$DB$13)</f>
        <v>0</v>
      </c>
      <c r="DC57" s="124"/>
      <c r="DD57" s="124">
        <f>(DC57*$E57*$G57*$H57*$N57*$DD$13)</f>
        <v>0</v>
      </c>
      <c r="DE57" s="141"/>
      <c r="DF57" s="124">
        <f>(DE57*$E57*$G57*$H57*$N57*$DF$13)</f>
        <v>0</v>
      </c>
      <c r="DG57" s="124"/>
      <c r="DH57" s="124">
        <f>(DG57*$E57*$G57*$H57*$N57*$DH$13)</f>
        <v>0</v>
      </c>
      <c r="DI57" s="124"/>
      <c r="DJ57" s="124">
        <f>(DI57*$E57*$G57*$H57*$O57*$DJ$13)</f>
        <v>0</v>
      </c>
      <c r="DK57" s="124"/>
      <c r="DL57" s="129">
        <f>(DK57*$E57*$G57*$H57*$P57*$DL$13)</f>
        <v>0</v>
      </c>
      <c r="DM57" s="124">
        <f t="shared" si="198"/>
        <v>94</v>
      </c>
      <c r="DN57" s="124">
        <f t="shared" si="198"/>
        <v>29724215.806693334</v>
      </c>
    </row>
    <row r="58" spans="1:118" ht="30" customHeight="1" x14ac:dyDescent="0.25">
      <c r="A58" s="104"/>
      <c r="B58" s="135">
        <v>35</v>
      </c>
      <c r="C58" s="235" t="s">
        <v>213</v>
      </c>
      <c r="D58" s="118" t="s">
        <v>214</v>
      </c>
      <c r="E58" s="107">
        <f t="shared" si="4"/>
        <v>23460</v>
      </c>
      <c r="F58" s="108">
        <v>23500</v>
      </c>
      <c r="G58" s="145">
        <v>5.68</v>
      </c>
      <c r="H58" s="151">
        <v>1</v>
      </c>
      <c r="I58" s="152"/>
      <c r="J58" s="152"/>
      <c r="K58" s="152"/>
      <c r="L58" s="121"/>
      <c r="M58" s="122">
        <v>1.4</v>
      </c>
      <c r="N58" s="122">
        <v>1.68</v>
      </c>
      <c r="O58" s="122">
        <v>2.23</v>
      </c>
      <c r="P58" s="123">
        <v>2.57</v>
      </c>
      <c r="Q58" s="124"/>
      <c r="R58" s="124">
        <f>(Q58*$E58*$G58*$H58*$M58*$R$13)</f>
        <v>0</v>
      </c>
      <c r="S58" s="124"/>
      <c r="T58" s="124">
        <f>(S58*$E58*$G58*$H58*$M58*$T$13)</f>
        <v>0</v>
      </c>
      <c r="U58" s="124">
        <v>74</v>
      </c>
      <c r="V58" s="124">
        <f t="shared" si="197"/>
        <v>16996357.386773333</v>
      </c>
      <c r="W58" s="124"/>
      <c r="X58" s="124">
        <f>(W58*$E58*$G58*$H58*$M58*$X$13)</f>
        <v>0</v>
      </c>
      <c r="Y58" s="124"/>
      <c r="Z58" s="124">
        <f t="shared" si="28"/>
        <v>0</v>
      </c>
      <c r="AA58" s="124"/>
      <c r="AB58" s="124"/>
      <c r="AC58" s="124"/>
      <c r="AD58" s="124">
        <f>(AC58*$E58*$G58*$H58*$M58*$AD$13)</f>
        <v>0</v>
      </c>
      <c r="AE58" s="124"/>
      <c r="AF58" s="124"/>
      <c r="AG58" s="124"/>
      <c r="AH58" s="124">
        <f>(AG58*$E58*$G58*$H58*$M58*$AH$13)</f>
        <v>0</v>
      </c>
      <c r="AI58" s="124"/>
      <c r="AJ58" s="124"/>
      <c r="AK58" s="125"/>
      <c r="AL58" s="124">
        <f>(AK58*$E58*$G58*$H58*$M58*$AL$13)</f>
        <v>0</v>
      </c>
      <c r="AM58" s="124"/>
      <c r="AN58" s="124">
        <f>(AM58*$E58*$G58*$H58*$M58*$AN$13)</f>
        <v>0</v>
      </c>
      <c r="AO58" s="124"/>
      <c r="AP58" s="124">
        <f>(AO58*$E58*$G58*$H58*$M58*$AP$13)</f>
        <v>0</v>
      </c>
      <c r="AQ58" s="124"/>
      <c r="AR58" s="124">
        <f>(AQ58*$E58*$G58*$H58*$N58*$AR$13)</f>
        <v>0</v>
      </c>
      <c r="AS58" s="140"/>
      <c r="AT58" s="124">
        <f>(AS58*$E58*$G58*$H58*$N58*$AT$13)/12*4+(AS58*$E58*$G58*$H58*$N58*$AT$15)/12*8</f>
        <v>0</v>
      </c>
      <c r="AU58" s="124"/>
      <c r="AV58" s="124">
        <f>(AU58*$E58*$G58*$H58*$N58*$AV$13)</f>
        <v>0</v>
      </c>
      <c r="AW58" s="124"/>
      <c r="AX58" s="124">
        <f>(AW58*$E58*$G58*$H58*$M58*$AX$13)</f>
        <v>0</v>
      </c>
      <c r="AY58" s="124"/>
      <c r="AZ58" s="124">
        <f>(AY58*$E58*$G58*$H58*$M58*$AZ$13)</f>
        <v>0</v>
      </c>
      <c r="BA58" s="124"/>
      <c r="BB58" s="124">
        <f>(BA58*$E58*$G58*$H58*$M58*$BB$13)</f>
        <v>0</v>
      </c>
      <c r="BC58" s="124"/>
      <c r="BD58" s="124">
        <f>(BC58*$E58*$G58*$H58*$M58*$BD$13)</f>
        <v>0</v>
      </c>
      <c r="BE58" s="124"/>
      <c r="BF58" s="124">
        <f>(BE58*$E58*$G58*$H58*$M58*$BF$13)</f>
        <v>0</v>
      </c>
      <c r="BG58" s="124"/>
      <c r="BH58" s="124">
        <f>(BG58*$E58*$G58*$H58*$M58*$BH$13)</f>
        <v>0</v>
      </c>
      <c r="BI58" s="124"/>
      <c r="BJ58" s="124">
        <f>(BI58*$E58*$G58*$H58*$M58*$BJ$13)</f>
        <v>0</v>
      </c>
      <c r="BK58" s="124"/>
      <c r="BL58" s="124">
        <f>(BK58*$E58*$G58*$H58*$N58*$BL$13)</f>
        <v>0</v>
      </c>
      <c r="BM58" s="124"/>
      <c r="BN58" s="124">
        <f>(BM58*$E58*$G58*$H58*$N58*$BN$13)</f>
        <v>0</v>
      </c>
      <c r="BO58" s="124"/>
      <c r="BP58" s="124">
        <f>(BO58*$E58*$G58*$H58*$N58*$BP$13)</f>
        <v>0</v>
      </c>
      <c r="BQ58" s="124"/>
      <c r="BR58" s="124">
        <f>(BQ58*$E58*$G58*$H58*$N58*$BR$13)</f>
        <v>0</v>
      </c>
      <c r="BS58" s="124"/>
      <c r="BT58" s="124">
        <f>(BS58*$E58*$G58*$H58*$N58*$BT$13)</f>
        <v>0</v>
      </c>
      <c r="BU58" s="124"/>
      <c r="BV58" s="124">
        <f>(BU58*$E58*$G58*$H58*$N58*$BV$13)</f>
        <v>0</v>
      </c>
      <c r="BW58" s="124"/>
      <c r="BX58" s="129">
        <f>(BW58*$E58*$G58*$H58*$N58*$BX$13)</f>
        <v>0</v>
      </c>
      <c r="BY58" s="124"/>
      <c r="BZ58" s="124">
        <f>(BY58*$E58*$G58*$H58*$M58*$BZ$13)</f>
        <v>0</v>
      </c>
      <c r="CA58" s="124"/>
      <c r="CB58" s="124">
        <f>(CA58*$E58*$G58*$H58*$M58*$CB$13)</f>
        <v>0</v>
      </c>
      <c r="CC58" s="124"/>
      <c r="CD58" s="124">
        <f>(CC58*$E58*$G58*$H58*$M58*$CD$13)</f>
        <v>0</v>
      </c>
      <c r="CE58" s="124"/>
      <c r="CF58" s="124">
        <f>(CE58*$E58*$G58*$H58*$N58*$CF$13)</f>
        <v>0</v>
      </c>
      <c r="CG58" s="124"/>
      <c r="CH58" s="124">
        <f>(CG58*$E58*$G58*$H58*$M58*$CH$13)</f>
        <v>0</v>
      </c>
      <c r="CI58" s="124"/>
      <c r="CJ58" s="124">
        <f>(CI58*$E58*$G58*$H58*$M58*$CJ$13)</f>
        <v>0</v>
      </c>
      <c r="CK58" s="124"/>
      <c r="CL58" s="124">
        <f>(CK58*$E58*$G58*$H58*$M58*$CL$13)</f>
        <v>0</v>
      </c>
      <c r="CM58" s="124"/>
      <c r="CN58" s="124">
        <f>(CM58*$E58*$G58*$H58*$M58*$CN$13)</f>
        <v>0</v>
      </c>
      <c r="CO58" s="124"/>
      <c r="CP58" s="124">
        <f>(CO58*$E58*$G58*$H58*$M58*$CP$13)</f>
        <v>0</v>
      </c>
      <c r="CQ58" s="124"/>
      <c r="CR58" s="124">
        <f>(CQ58*$E58*$G58*$H58*$M58*$CR$13)</f>
        <v>0</v>
      </c>
      <c r="CS58" s="124"/>
      <c r="CT58" s="124">
        <f>(CS58*$E58*$G58*$H58*$N58*$CT$13)</f>
        <v>0</v>
      </c>
      <c r="CU58" s="124"/>
      <c r="CV58" s="124">
        <f>(CU58*$E58*$G58*$H58*$N58*$CV$13)</f>
        <v>0</v>
      </c>
      <c r="CW58" s="124"/>
      <c r="CX58" s="124">
        <f>(CW58*$E58*$G58*$H58*$N58*$CX$13)</f>
        <v>0</v>
      </c>
      <c r="CY58" s="140"/>
      <c r="CZ58" s="124">
        <f>(CY58*$E58*$G58*$H58*$N58*$CZ$13)</f>
        <v>0</v>
      </c>
      <c r="DA58" s="124"/>
      <c r="DB58" s="129">
        <f>(DA58*$E58*$G58*$H58*$N58*$DB$13)</f>
        <v>0</v>
      </c>
      <c r="DC58" s="124"/>
      <c r="DD58" s="124">
        <f>(DC58*$E58*$G58*$H58*$N58*$DD$13)</f>
        <v>0</v>
      </c>
      <c r="DE58" s="141"/>
      <c r="DF58" s="124">
        <f>(DE58*$E58*$G58*$H58*$N58*$DF$13)</f>
        <v>0</v>
      </c>
      <c r="DG58" s="124"/>
      <c r="DH58" s="124">
        <f>(DG58*$E58*$G58*$H58*$N58*$DH$13)</f>
        <v>0</v>
      </c>
      <c r="DI58" s="124"/>
      <c r="DJ58" s="124">
        <f>(DI58*$E58*$G58*$H58*$O58*$DJ$13)</f>
        <v>0</v>
      </c>
      <c r="DK58" s="124"/>
      <c r="DL58" s="129">
        <f>(DK58*$E58*$G58*$H58*$P58*$DL$13)</f>
        <v>0</v>
      </c>
      <c r="DM58" s="124">
        <f t="shared" si="198"/>
        <v>74</v>
      </c>
      <c r="DN58" s="124">
        <f t="shared" si="198"/>
        <v>16996357.386773333</v>
      </c>
    </row>
    <row r="59" spans="1:118" s="236" customFormat="1" ht="15.75" customHeight="1" x14ac:dyDescent="0.25">
      <c r="A59" s="104">
        <v>9</v>
      </c>
      <c r="B59" s="143"/>
      <c r="C59" s="143"/>
      <c r="D59" s="106" t="s">
        <v>215</v>
      </c>
      <c r="E59" s="107">
        <f t="shared" si="4"/>
        <v>23460</v>
      </c>
      <c r="F59" s="108">
        <v>23500</v>
      </c>
      <c r="G59" s="144"/>
      <c r="H59" s="120"/>
      <c r="I59" s="121"/>
      <c r="J59" s="121"/>
      <c r="K59" s="121"/>
      <c r="L59" s="121"/>
      <c r="M59" s="133">
        <v>1.4</v>
      </c>
      <c r="N59" s="133">
        <v>1.68</v>
      </c>
      <c r="O59" s="133">
        <v>2.23</v>
      </c>
      <c r="P59" s="134">
        <v>2.57</v>
      </c>
      <c r="Q59" s="115">
        <f>SUM(Q60:Q69)</f>
        <v>0</v>
      </c>
      <c r="R59" s="115">
        <f t="shared" ref="R59:Z59" si="199">SUM(R60:R69)</f>
        <v>0</v>
      </c>
      <c r="S59" s="115">
        <f t="shared" si="199"/>
        <v>0</v>
      </c>
      <c r="T59" s="115">
        <f t="shared" si="199"/>
        <v>0</v>
      </c>
      <c r="U59" s="115">
        <f t="shared" si="199"/>
        <v>775</v>
      </c>
      <c r="V59" s="115">
        <f t="shared" si="199"/>
        <v>39862911.770686671</v>
      </c>
      <c r="W59" s="115">
        <f t="shared" si="199"/>
        <v>0</v>
      </c>
      <c r="X59" s="115">
        <f t="shared" si="199"/>
        <v>0</v>
      </c>
      <c r="Y59" s="115">
        <f t="shared" si="199"/>
        <v>0</v>
      </c>
      <c r="Z59" s="115">
        <f t="shared" si="199"/>
        <v>0</v>
      </c>
      <c r="AA59" s="115"/>
      <c r="AB59" s="115"/>
      <c r="AC59" s="115">
        <f t="shared" ref="AC59:AH59" si="200">SUM(AC60:AC69)</f>
        <v>0</v>
      </c>
      <c r="AD59" s="115">
        <f t="shared" si="200"/>
        <v>0</v>
      </c>
      <c r="AE59" s="115">
        <f t="shared" si="200"/>
        <v>0</v>
      </c>
      <c r="AF59" s="115">
        <f t="shared" si="200"/>
        <v>0</v>
      </c>
      <c r="AG59" s="115">
        <f t="shared" si="200"/>
        <v>0</v>
      </c>
      <c r="AH59" s="115">
        <f t="shared" si="200"/>
        <v>0</v>
      </c>
      <c r="AI59" s="115"/>
      <c r="AJ59" s="115"/>
      <c r="AK59" s="115">
        <f t="shared" ref="AK59:CV59" si="201">SUM(AK60:AK69)</f>
        <v>0</v>
      </c>
      <c r="AL59" s="115">
        <f t="shared" si="201"/>
        <v>0</v>
      </c>
      <c r="AM59" s="115">
        <f t="shared" si="201"/>
        <v>0</v>
      </c>
      <c r="AN59" s="115">
        <f t="shared" si="201"/>
        <v>0</v>
      </c>
      <c r="AO59" s="115">
        <f t="shared" si="201"/>
        <v>0</v>
      </c>
      <c r="AP59" s="115">
        <f t="shared" si="201"/>
        <v>0</v>
      </c>
      <c r="AQ59" s="115">
        <f t="shared" si="201"/>
        <v>210</v>
      </c>
      <c r="AR59" s="115">
        <f t="shared" si="201"/>
        <v>9349768.5512000006</v>
      </c>
      <c r="AS59" s="115">
        <f t="shared" si="201"/>
        <v>0</v>
      </c>
      <c r="AT59" s="115">
        <f t="shared" si="201"/>
        <v>0</v>
      </c>
      <c r="AU59" s="115">
        <f t="shared" si="201"/>
        <v>0</v>
      </c>
      <c r="AV59" s="115">
        <f t="shared" si="201"/>
        <v>0</v>
      </c>
      <c r="AW59" s="115">
        <f t="shared" si="201"/>
        <v>0</v>
      </c>
      <c r="AX59" s="115">
        <f t="shared" si="201"/>
        <v>0</v>
      </c>
      <c r="AY59" s="115">
        <f t="shared" si="201"/>
        <v>0</v>
      </c>
      <c r="AZ59" s="115">
        <f t="shared" si="201"/>
        <v>0</v>
      </c>
      <c r="BA59" s="115">
        <f t="shared" si="201"/>
        <v>0</v>
      </c>
      <c r="BB59" s="115">
        <f t="shared" si="201"/>
        <v>0</v>
      </c>
      <c r="BC59" s="115">
        <f t="shared" si="201"/>
        <v>0</v>
      </c>
      <c r="BD59" s="115">
        <f t="shared" si="201"/>
        <v>0</v>
      </c>
      <c r="BE59" s="115">
        <f t="shared" si="201"/>
        <v>0</v>
      </c>
      <c r="BF59" s="115">
        <f t="shared" si="201"/>
        <v>0</v>
      </c>
      <c r="BG59" s="115">
        <f t="shared" si="201"/>
        <v>0</v>
      </c>
      <c r="BH59" s="115">
        <f t="shared" si="201"/>
        <v>0</v>
      </c>
      <c r="BI59" s="115">
        <f t="shared" si="201"/>
        <v>5</v>
      </c>
      <c r="BJ59" s="115">
        <f t="shared" si="201"/>
        <v>191179.24</v>
      </c>
      <c r="BK59" s="115">
        <f t="shared" si="201"/>
        <v>0</v>
      </c>
      <c r="BL59" s="115">
        <f t="shared" si="201"/>
        <v>0</v>
      </c>
      <c r="BM59" s="115">
        <f t="shared" si="201"/>
        <v>0</v>
      </c>
      <c r="BN59" s="115">
        <f t="shared" si="201"/>
        <v>0</v>
      </c>
      <c r="BO59" s="115">
        <f t="shared" si="201"/>
        <v>0</v>
      </c>
      <c r="BP59" s="115">
        <f t="shared" si="201"/>
        <v>0</v>
      </c>
      <c r="BQ59" s="115">
        <f t="shared" si="201"/>
        <v>10</v>
      </c>
      <c r="BR59" s="115">
        <f t="shared" si="201"/>
        <v>382358.48</v>
      </c>
      <c r="BS59" s="115">
        <f t="shared" si="201"/>
        <v>0</v>
      </c>
      <c r="BT59" s="115">
        <f t="shared" si="201"/>
        <v>0</v>
      </c>
      <c r="BU59" s="115">
        <f t="shared" si="201"/>
        <v>7</v>
      </c>
      <c r="BV59" s="115">
        <f t="shared" si="201"/>
        <v>351454.45439999999</v>
      </c>
      <c r="BW59" s="115">
        <f t="shared" si="201"/>
        <v>3</v>
      </c>
      <c r="BX59" s="115">
        <f t="shared" si="201"/>
        <v>137649.05279999998</v>
      </c>
      <c r="BY59" s="115">
        <f t="shared" si="201"/>
        <v>0</v>
      </c>
      <c r="BZ59" s="115">
        <f t="shared" si="201"/>
        <v>0</v>
      </c>
      <c r="CA59" s="115">
        <f t="shared" si="201"/>
        <v>0</v>
      </c>
      <c r="CB59" s="115">
        <f t="shared" si="201"/>
        <v>0</v>
      </c>
      <c r="CC59" s="115">
        <f t="shared" si="201"/>
        <v>0</v>
      </c>
      <c r="CD59" s="115">
        <f t="shared" si="201"/>
        <v>0</v>
      </c>
      <c r="CE59" s="115">
        <f t="shared" si="201"/>
        <v>4</v>
      </c>
      <c r="CF59" s="115">
        <f t="shared" si="201"/>
        <v>158461.96799999996</v>
      </c>
      <c r="CG59" s="115">
        <f t="shared" si="201"/>
        <v>0</v>
      </c>
      <c r="CH59" s="115">
        <f t="shared" si="201"/>
        <v>0</v>
      </c>
      <c r="CI59" s="115">
        <f t="shared" si="201"/>
        <v>0</v>
      </c>
      <c r="CJ59" s="115">
        <f t="shared" si="201"/>
        <v>0</v>
      </c>
      <c r="CK59" s="115">
        <f t="shared" si="201"/>
        <v>0</v>
      </c>
      <c r="CL59" s="115">
        <f t="shared" si="201"/>
        <v>0</v>
      </c>
      <c r="CM59" s="115">
        <f t="shared" si="201"/>
        <v>4</v>
      </c>
      <c r="CN59" s="115">
        <f t="shared" si="201"/>
        <v>127452.82666666666</v>
      </c>
      <c r="CO59" s="115">
        <f t="shared" si="201"/>
        <v>3</v>
      </c>
      <c r="CP59" s="115">
        <f t="shared" si="201"/>
        <v>86030.657999999981</v>
      </c>
      <c r="CQ59" s="115">
        <f t="shared" si="201"/>
        <v>0</v>
      </c>
      <c r="CR59" s="115">
        <f t="shared" si="201"/>
        <v>0</v>
      </c>
      <c r="CS59" s="115">
        <f t="shared" si="201"/>
        <v>28</v>
      </c>
      <c r="CT59" s="115">
        <f t="shared" si="201"/>
        <v>1111204.696</v>
      </c>
      <c r="CU59" s="115">
        <f t="shared" si="201"/>
        <v>10</v>
      </c>
      <c r="CV59" s="115">
        <f t="shared" si="201"/>
        <v>382358.48</v>
      </c>
      <c r="CW59" s="115">
        <f t="shared" ref="CW59:DN59" si="202">SUM(CW60:CW69)</f>
        <v>0</v>
      </c>
      <c r="CX59" s="115">
        <f t="shared" si="202"/>
        <v>0</v>
      </c>
      <c r="CY59" s="115">
        <f t="shared" si="202"/>
        <v>0</v>
      </c>
      <c r="CZ59" s="115">
        <f t="shared" si="202"/>
        <v>0</v>
      </c>
      <c r="DA59" s="115">
        <f t="shared" si="202"/>
        <v>0</v>
      </c>
      <c r="DB59" s="115">
        <f t="shared" si="202"/>
        <v>0</v>
      </c>
      <c r="DC59" s="115">
        <f t="shared" si="202"/>
        <v>0</v>
      </c>
      <c r="DD59" s="115">
        <f t="shared" si="202"/>
        <v>0</v>
      </c>
      <c r="DE59" s="115">
        <f t="shared" si="202"/>
        <v>0</v>
      </c>
      <c r="DF59" s="115">
        <f t="shared" si="202"/>
        <v>0</v>
      </c>
      <c r="DG59" s="115">
        <f t="shared" si="202"/>
        <v>3</v>
      </c>
      <c r="DH59" s="115">
        <f t="shared" si="202"/>
        <v>114707.54399999997</v>
      </c>
      <c r="DI59" s="115">
        <f t="shared" si="202"/>
        <v>0</v>
      </c>
      <c r="DJ59" s="115">
        <f t="shared" si="202"/>
        <v>0</v>
      </c>
      <c r="DK59" s="115">
        <f t="shared" si="202"/>
        <v>0</v>
      </c>
      <c r="DL59" s="115">
        <f t="shared" si="202"/>
        <v>0</v>
      </c>
      <c r="DM59" s="115">
        <f t="shared" si="202"/>
        <v>1062</v>
      </c>
      <c r="DN59" s="115">
        <f t="shared" si="202"/>
        <v>52255537.721753344</v>
      </c>
    </row>
    <row r="60" spans="1:118" ht="30" customHeight="1" x14ac:dyDescent="0.25">
      <c r="A60" s="104"/>
      <c r="B60" s="135">
        <v>36</v>
      </c>
      <c r="C60" s="235" t="s">
        <v>216</v>
      </c>
      <c r="D60" s="118" t="s">
        <v>217</v>
      </c>
      <c r="E60" s="107">
        <f t="shared" si="4"/>
        <v>23460</v>
      </c>
      <c r="F60" s="108">
        <v>23500</v>
      </c>
      <c r="G60" s="136">
        <v>0.97</v>
      </c>
      <c r="H60" s="120">
        <v>1</v>
      </c>
      <c r="I60" s="121"/>
      <c r="J60" s="121"/>
      <c r="K60" s="121"/>
      <c r="L60" s="121"/>
      <c r="M60" s="122">
        <v>1.4</v>
      </c>
      <c r="N60" s="122">
        <v>1.68</v>
      </c>
      <c r="O60" s="122">
        <v>2.23</v>
      </c>
      <c r="P60" s="123">
        <v>2.57</v>
      </c>
      <c r="Q60" s="124"/>
      <c r="R60" s="124">
        <f t="shared" ref="R60:R69" si="203">(Q60*$E60*$G60*$H60*$M60*$R$13)</f>
        <v>0</v>
      </c>
      <c r="S60" s="124"/>
      <c r="T60" s="124">
        <f t="shared" ref="T60:T69" si="204">(S60*$E60*$G60*$H60*$M60*$T$13)</f>
        <v>0</v>
      </c>
      <c r="U60" s="124">
        <v>443</v>
      </c>
      <c r="V60" s="124">
        <f t="shared" ref="V60:V69" si="205">(U60*$E60*$G60*$H60*$M60*$V$13)/12*11+(U60*$F60*$G60*$H60*$M60*$V$13)/12</f>
        <v>17376058.081153333</v>
      </c>
      <c r="W60" s="124"/>
      <c r="X60" s="124">
        <f t="shared" ref="X60:X69" si="206">(W60*$E60*$G60*$H60*$M60*$X$13)</f>
        <v>0</v>
      </c>
      <c r="Y60" s="124"/>
      <c r="Z60" s="124">
        <f t="shared" si="28"/>
        <v>0</v>
      </c>
      <c r="AA60" s="124"/>
      <c r="AB60" s="124"/>
      <c r="AC60" s="124"/>
      <c r="AD60" s="124">
        <f t="shared" ref="AD60:AD69" si="207">(AC60*$E60*$G60*$H60*$M60*$AD$13)</f>
        <v>0</v>
      </c>
      <c r="AE60" s="124"/>
      <c r="AF60" s="124"/>
      <c r="AG60" s="124"/>
      <c r="AH60" s="124">
        <f t="shared" ref="AH60:AH69" si="208">(AG60*$E60*$G60*$H60*$M60*$AH$13)</f>
        <v>0</v>
      </c>
      <c r="AI60" s="124"/>
      <c r="AJ60" s="124"/>
      <c r="AK60" s="125"/>
      <c r="AL60" s="124">
        <f t="shared" ref="AL60:AL69" si="209">(AK60*$E60*$G60*$H60*$M60*$AL$13)</f>
        <v>0</v>
      </c>
      <c r="AM60" s="124"/>
      <c r="AN60" s="124">
        <f t="shared" ref="AN60:AN69" si="210">(AM60*$E60*$G60*$H60*$M60*$AN$13)</f>
        <v>0</v>
      </c>
      <c r="AO60" s="124"/>
      <c r="AP60" s="124">
        <f t="shared" ref="AP60:AP69" si="211">(AO60*$E60*$G60*$H60*$M60*$AP$13)</f>
        <v>0</v>
      </c>
      <c r="AQ60" s="124">
        <v>161</v>
      </c>
      <c r="AR60" s="124">
        <f t="shared" ref="AR60:AR66" si="212">(AQ60*$E60*$G60*$H60*$N60*$AR$13)/12*11+(AQ60*$F60*$G60*$H60*$N60*$AR$13)/12</f>
        <v>6771568.6808000002</v>
      </c>
      <c r="AS60" s="140">
        <v>0</v>
      </c>
      <c r="AT60" s="124">
        <f t="shared" ref="AT60:AT69" si="213">(AS60*$E60*$G60*$H60*$N60*$AT$13)/12*4+(AS60*$E60*$G60*$H60*$N60*$AT$15)/12*8</f>
        <v>0</v>
      </c>
      <c r="AU60" s="124"/>
      <c r="AV60" s="124">
        <f t="shared" ref="AV60:AV69" si="214">(AU60*$E60*$G60*$H60*$N60*$AV$13)</f>
        <v>0</v>
      </c>
      <c r="AW60" s="153"/>
      <c r="AX60" s="124">
        <f t="shared" ref="AX60:AX69" si="215">(AW60*$E60*$G60*$H60*$M60*$AX$13)</f>
        <v>0</v>
      </c>
      <c r="AY60" s="124"/>
      <c r="AZ60" s="124">
        <f t="shared" ref="AZ60:AZ69" si="216">(AY60*$E60*$G60*$H60*$M60*$AZ$13)</f>
        <v>0</v>
      </c>
      <c r="BA60" s="124"/>
      <c r="BB60" s="124">
        <f t="shared" ref="BB60:BB69" si="217">(BA60*$E60*$G60*$H60*$M60*$BB$13)</f>
        <v>0</v>
      </c>
      <c r="BC60" s="124"/>
      <c r="BD60" s="124">
        <f t="shared" ref="BD60:BD69" si="218">(BC60*$E60*$G60*$H60*$M60*$BD$13)</f>
        <v>0</v>
      </c>
      <c r="BE60" s="124"/>
      <c r="BF60" s="124">
        <f t="shared" ref="BF60:BF69" si="219">(BE60*$E60*$G60*$H60*$M60*$BF$13)</f>
        <v>0</v>
      </c>
      <c r="BG60" s="124"/>
      <c r="BH60" s="124">
        <f t="shared" ref="BH60:BH69" si="220">(BG60*$E60*$G60*$H60*$M60*$BH$13)</f>
        <v>0</v>
      </c>
      <c r="BI60" s="124">
        <v>5</v>
      </c>
      <c r="BJ60" s="124">
        <f>(BI60*$E60*$G60*$H60*$M60*$BJ$13)/12*11+(BI60*$F60*$G60*$H60*$M60*$BJ$13)/12</f>
        <v>191179.24</v>
      </c>
      <c r="BK60" s="124"/>
      <c r="BL60" s="124">
        <f t="shared" ref="BL60:BL69" si="221">(BK60*$E60*$G60*$H60*$N60*$BL$13)</f>
        <v>0</v>
      </c>
      <c r="BM60" s="124"/>
      <c r="BN60" s="124">
        <f t="shared" ref="BN60:BN69" si="222">(BM60*$E60*$G60*$H60*$N60*$BN$13)</f>
        <v>0</v>
      </c>
      <c r="BO60" s="124"/>
      <c r="BP60" s="124">
        <f t="shared" ref="BP60:BP69" si="223">(BO60*$E60*$G60*$H60*$N60*$BP$13)</f>
        <v>0</v>
      </c>
      <c r="BQ60" s="124">
        <v>10</v>
      </c>
      <c r="BR60" s="124">
        <f>(BQ60*$E60*$G60*$H60*$N60*$BR$13)/12*11+(BQ60*$F60*$G60*$H60*$N60*$BR$13)/12</f>
        <v>382358.48</v>
      </c>
      <c r="BS60" s="124"/>
      <c r="BT60" s="124">
        <f t="shared" ref="BT60:BT69" si="224">(BS60*$E60*$G60*$H60*$N60*$BT$13)</f>
        <v>0</v>
      </c>
      <c r="BU60" s="124">
        <v>4</v>
      </c>
      <c r="BV60" s="124">
        <f t="shared" ref="BV60:BV66" si="225">(BU60*$E60*$G60*$H60*$N60*$BV$13)/12*11+(BU60*$F60*$G60*$H60*$N60*$BV$13)/12</f>
        <v>183532.0704</v>
      </c>
      <c r="BW60" s="124">
        <v>3</v>
      </c>
      <c r="BX60" s="129">
        <f>(BW60*$E60*$G60*$H60*$N60*$BX$13)/12*11+(BW60*$F60*$G60*$H60*$N60*$BX$13)/12</f>
        <v>137649.05279999998</v>
      </c>
      <c r="BY60" s="124"/>
      <c r="BZ60" s="124">
        <f t="shared" ref="BZ60:BZ69" si="226">(BY60*$E60*$G60*$H60*$M60*$BZ$13)</f>
        <v>0</v>
      </c>
      <c r="CA60" s="124"/>
      <c r="CB60" s="124">
        <f t="shared" ref="CB60:CB69" si="227">(CA60*$E60*$G60*$H60*$M60*$CB$13)</f>
        <v>0</v>
      </c>
      <c r="CC60" s="124"/>
      <c r="CD60" s="124">
        <f t="shared" ref="CD60:CD69" si="228">(CC60*$E60*$G60*$H60*$M60*$CD$13)</f>
        <v>0</v>
      </c>
      <c r="CE60" s="124">
        <v>3</v>
      </c>
      <c r="CF60" s="124">
        <f t="shared" ref="CF60:CF61" si="229">(CE60*$E60*$G60*$H60*$N60*$CF$13)/12*11+(CE60*$F60*$G60*$H60*$N60*$CF$13)/12</f>
        <v>114707.54399999997</v>
      </c>
      <c r="CG60" s="124"/>
      <c r="CH60" s="124">
        <f t="shared" ref="CH60:CH69" si="230">(CG60*$E60*$G60*$H60*$M60*$CH$13)</f>
        <v>0</v>
      </c>
      <c r="CI60" s="124"/>
      <c r="CJ60" s="124">
        <f t="shared" ref="CJ60:CJ69" si="231">(CI60*$E60*$G60*$H60*$M60*$CJ$13)</f>
        <v>0</v>
      </c>
      <c r="CK60" s="124"/>
      <c r="CL60" s="124">
        <f t="shared" ref="CL60:CL69" si="232">(CK60*$E60*$G60*$H60*$M60*$CL$13)</f>
        <v>0</v>
      </c>
      <c r="CM60" s="124">
        <v>4</v>
      </c>
      <c r="CN60" s="124">
        <f>(CM60*$E60*$G60*$H60*$M60*$CN$13)/12*11+(CM60*$F60*$G60*$H60*$M60*$CN$13)/12</f>
        <v>127452.82666666666</v>
      </c>
      <c r="CO60" s="124">
        <v>3</v>
      </c>
      <c r="CP60" s="124">
        <f>(CO60*$E60*$G60*$H60*$M60*$CP$13)/12*11+(CO60*$F60*$G60*$H60*$M60*$CP$13)/12</f>
        <v>86030.657999999981</v>
      </c>
      <c r="CQ60" s="124"/>
      <c r="CR60" s="124">
        <f t="shared" ref="CR60:CR69" si="233">(CQ60*$E60*$G60*$H60*$M60*$CR$13)</f>
        <v>0</v>
      </c>
      <c r="CS60" s="124">
        <v>23</v>
      </c>
      <c r="CT60" s="124">
        <f t="shared" ref="CT60:CT65" si="234">(CS60*$E60*$G60*$H60*$N60*$CT$13)/12*11+(CS60*$F60*$G60*$H60*$N60*$CT$13)/12</f>
        <v>879424.50399999996</v>
      </c>
      <c r="CU60" s="124">
        <v>10</v>
      </c>
      <c r="CV60" s="124">
        <f>(CU60*$E60*$G60*$H60*$N60*$CV$13)/12*11+(CU60*$F60*$G60*$H60*$N60*$CV$13)/12</f>
        <v>382358.48</v>
      </c>
      <c r="CW60" s="124"/>
      <c r="CX60" s="124">
        <f t="shared" ref="CX60:CX69" si="235">(CW60*$E60*$G60*$H60*$N60*$CX$13)</f>
        <v>0</v>
      </c>
      <c r="CY60" s="140">
        <v>0</v>
      </c>
      <c r="CZ60" s="124">
        <f t="shared" ref="CZ60:CZ69" si="236">(CY60*$E60*$G60*$H60*$N60*$CZ$13)</f>
        <v>0</v>
      </c>
      <c r="DA60" s="124"/>
      <c r="DB60" s="129">
        <f t="shared" ref="DB60:DB69" si="237">(DA60*$E60*$G60*$H60*$N60*$DB$13)</f>
        <v>0</v>
      </c>
      <c r="DC60" s="124"/>
      <c r="DD60" s="124">
        <f t="shared" ref="DD60:DD69" si="238">(DC60*$E60*$G60*$H60*$N60*$DD$13)</f>
        <v>0</v>
      </c>
      <c r="DE60" s="141"/>
      <c r="DF60" s="124">
        <f t="shared" ref="DF60:DF69" si="239">(DE60*$E60*$G60*$H60*$N60*$DF$13)</f>
        <v>0</v>
      </c>
      <c r="DG60" s="124">
        <v>3</v>
      </c>
      <c r="DH60" s="124">
        <f>(DG60*$E60*$G60*$H60*$N60*$DH$13)/12*11+(DG60*$F60*$G60*$H60*$N60*$DH$13)/12</f>
        <v>114707.54399999997</v>
      </c>
      <c r="DI60" s="124"/>
      <c r="DJ60" s="124">
        <f t="shared" ref="DJ60:DJ69" si="240">(DI60*$E60*$G60*$H60*$O60*$DJ$13)</f>
        <v>0</v>
      </c>
      <c r="DK60" s="124"/>
      <c r="DL60" s="129">
        <f t="shared" ref="DL60:DL69" si="241">(DK60*$E60*$G60*$H60*$P60*$DL$13)</f>
        <v>0</v>
      </c>
      <c r="DM60" s="124">
        <f t="shared" ref="DM60:DN69" si="242">SUM(Q60,S60,U60,W60,Y60,AA60,AC60,AE60,AG60,AI60,AK60,AM60,AS60,AW60,AY60,CC60,AO60,BC60,BE60,BG60,CQ60,BI60,BK60,AQ60,BO60,AU60,CS60,BQ60,CU60,BS60,BU60,BW60,CE60,BY60,CA60,CG60,CI60,CK60,CM60,CO60,CW60,CY60,BM60,BA60,DA60,DC60,DE60,DG60,DI60,DK60)</f>
        <v>672</v>
      </c>
      <c r="DN60" s="124">
        <f t="shared" si="242"/>
        <v>26747027.161820002</v>
      </c>
    </row>
    <row r="61" spans="1:118" ht="30" customHeight="1" x14ac:dyDescent="0.25">
      <c r="A61" s="104"/>
      <c r="B61" s="135">
        <v>37</v>
      </c>
      <c r="C61" s="235" t="s">
        <v>218</v>
      </c>
      <c r="D61" s="118" t="s">
        <v>219</v>
      </c>
      <c r="E61" s="107">
        <f t="shared" si="4"/>
        <v>23460</v>
      </c>
      <c r="F61" s="108">
        <v>23500</v>
      </c>
      <c r="G61" s="136">
        <v>1.1100000000000001</v>
      </c>
      <c r="H61" s="120">
        <v>1</v>
      </c>
      <c r="I61" s="121"/>
      <c r="J61" s="121"/>
      <c r="K61" s="121"/>
      <c r="L61" s="121"/>
      <c r="M61" s="122">
        <v>1.4</v>
      </c>
      <c r="N61" s="122">
        <v>1.68</v>
      </c>
      <c r="O61" s="122">
        <v>2.23</v>
      </c>
      <c r="P61" s="123">
        <v>2.57</v>
      </c>
      <c r="Q61" s="124"/>
      <c r="R61" s="124">
        <f t="shared" si="203"/>
        <v>0</v>
      </c>
      <c r="S61" s="124"/>
      <c r="T61" s="124">
        <f t="shared" si="204"/>
        <v>0</v>
      </c>
      <c r="U61" s="124">
        <v>90</v>
      </c>
      <c r="V61" s="124">
        <f t="shared" si="205"/>
        <v>4039627.1957999999</v>
      </c>
      <c r="W61" s="124"/>
      <c r="X61" s="124">
        <f t="shared" si="206"/>
        <v>0</v>
      </c>
      <c r="Y61" s="124"/>
      <c r="Z61" s="124">
        <f t="shared" si="28"/>
        <v>0</v>
      </c>
      <c r="AA61" s="124"/>
      <c r="AB61" s="124"/>
      <c r="AC61" s="124"/>
      <c r="AD61" s="124">
        <f t="shared" si="207"/>
        <v>0</v>
      </c>
      <c r="AE61" s="124"/>
      <c r="AF61" s="124"/>
      <c r="AG61" s="124"/>
      <c r="AH61" s="124">
        <f t="shared" si="208"/>
        <v>0</v>
      </c>
      <c r="AI61" s="124"/>
      <c r="AJ61" s="124"/>
      <c r="AK61" s="125"/>
      <c r="AL61" s="124">
        <f t="shared" si="209"/>
        <v>0</v>
      </c>
      <c r="AM61" s="124"/>
      <c r="AN61" s="124">
        <f t="shared" si="210"/>
        <v>0</v>
      </c>
      <c r="AO61" s="124"/>
      <c r="AP61" s="124">
        <f t="shared" si="211"/>
        <v>0</v>
      </c>
      <c r="AQ61" s="124">
        <v>8</v>
      </c>
      <c r="AR61" s="124">
        <f t="shared" si="212"/>
        <v>385038.93119999999</v>
      </c>
      <c r="AS61" s="140">
        <v>0</v>
      </c>
      <c r="AT61" s="124">
        <f t="shared" si="213"/>
        <v>0</v>
      </c>
      <c r="AU61" s="124"/>
      <c r="AV61" s="124">
        <f t="shared" si="214"/>
        <v>0</v>
      </c>
      <c r="AW61" s="124"/>
      <c r="AX61" s="124">
        <f t="shared" si="215"/>
        <v>0</v>
      </c>
      <c r="AY61" s="124"/>
      <c r="AZ61" s="124">
        <f t="shared" si="216"/>
        <v>0</v>
      </c>
      <c r="BA61" s="124"/>
      <c r="BB61" s="124">
        <f t="shared" si="217"/>
        <v>0</v>
      </c>
      <c r="BC61" s="124"/>
      <c r="BD61" s="124">
        <f t="shared" si="218"/>
        <v>0</v>
      </c>
      <c r="BE61" s="124"/>
      <c r="BF61" s="124">
        <f t="shared" si="219"/>
        <v>0</v>
      </c>
      <c r="BG61" s="124"/>
      <c r="BH61" s="124">
        <f t="shared" si="220"/>
        <v>0</v>
      </c>
      <c r="BI61" s="124"/>
      <c r="BJ61" s="124">
        <f t="shared" ref="BJ61:BJ69" si="243">(BI61*$E61*$G61*$H61*$M61*$BJ$13)</f>
        <v>0</v>
      </c>
      <c r="BK61" s="124"/>
      <c r="BL61" s="124">
        <f t="shared" si="221"/>
        <v>0</v>
      </c>
      <c r="BM61" s="124"/>
      <c r="BN61" s="124">
        <f t="shared" si="222"/>
        <v>0</v>
      </c>
      <c r="BO61" s="124"/>
      <c r="BP61" s="124">
        <f t="shared" si="223"/>
        <v>0</v>
      </c>
      <c r="BQ61" s="124"/>
      <c r="BR61" s="124">
        <f t="shared" ref="BR61:BR69" si="244">(BQ61*$E61*$G61*$H61*$N61*$BR$13)</f>
        <v>0</v>
      </c>
      <c r="BS61" s="124"/>
      <c r="BT61" s="124">
        <f t="shared" si="224"/>
        <v>0</v>
      </c>
      <c r="BU61" s="124">
        <v>1</v>
      </c>
      <c r="BV61" s="124">
        <f t="shared" si="225"/>
        <v>52505.308799999992</v>
      </c>
      <c r="BW61" s="124"/>
      <c r="BX61" s="129">
        <f t="shared" ref="BX61:BX69" si="245">(BW61*$E61*$G61*$H61*$N61*$BX$13)</f>
        <v>0</v>
      </c>
      <c r="BY61" s="124"/>
      <c r="BZ61" s="124">
        <f t="shared" si="226"/>
        <v>0</v>
      </c>
      <c r="CA61" s="124"/>
      <c r="CB61" s="124">
        <f t="shared" si="227"/>
        <v>0</v>
      </c>
      <c r="CC61" s="124"/>
      <c r="CD61" s="124">
        <f t="shared" si="228"/>
        <v>0</v>
      </c>
      <c r="CE61" s="124">
        <v>1</v>
      </c>
      <c r="CF61" s="124">
        <f t="shared" si="229"/>
        <v>43754.423999999999</v>
      </c>
      <c r="CG61" s="124"/>
      <c r="CH61" s="124">
        <f t="shared" si="230"/>
        <v>0</v>
      </c>
      <c r="CI61" s="124"/>
      <c r="CJ61" s="124">
        <f t="shared" si="231"/>
        <v>0</v>
      </c>
      <c r="CK61" s="124"/>
      <c r="CL61" s="124">
        <f t="shared" si="232"/>
        <v>0</v>
      </c>
      <c r="CM61" s="124"/>
      <c r="CN61" s="124">
        <f t="shared" ref="CN61:CN69" si="246">(CM61*$E61*$G61*$H61*$M61*$CN$13)</f>
        <v>0</v>
      </c>
      <c r="CO61" s="124"/>
      <c r="CP61" s="124">
        <f t="shared" ref="CP61:CP69" si="247">(CO61*$E61*$G61*$H61*$M61*$CP$13)</f>
        <v>0</v>
      </c>
      <c r="CQ61" s="124"/>
      <c r="CR61" s="124">
        <f t="shared" si="233"/>
        <v>0</v>
      </c>
      <c r="CS61" s="124">
        <v>2</v>
      </c>
      <c r="CT61" s="124">
        <f t="shared" si="234"/>
        <v>87508.847999999998</v>
      </c>
      <c r="CU61" s="124"/>
      <c r="CV61" s="124">
        <f t="shared" ref="CV61:CV69" si="248">(CU61*$E61*$G61*$H61*$N61*$CV$13)</f>
        <v>0</v>
      </c>
      <c r="CW61" s="124"/>
      <c r="CX61" s="124">
        <f t="shared" si="235"/>
        <v>0</v>
      </c>
      <c r="CY61" s="140">
        <v>0</v>
      </c>
      <c r="CZ61" s="124">
        <f t="shared" si="236"/>
        <v>0</v>
      </c>
      <c r="DA61" s="124"/>
      <c r="DB61" s="129">
        <f t="shared" si="237"/>
        <v>0</v>
      </c>
      <c r="DC61" s="124"/>
      <c r="DD61" s="124">
        <f t="shared" si="238"/>
        <v>0</v>
      </c>
      <c r="DE61" s="141"/>
      <c r="DF61" s="124">
        <f t="shared" si="239"/>
        <v>0</v>
      </c>
      <c r="DG61" s="124"/>
      <c r="DH61" s="124">
        <f t="shared" ref="DH61:DH69" si="249">(DG61*$E61*$G61*$H61*$N61*$DH$13)</f>
        <v>0</v>
      </c>
      <c r="DI61" s="124"/>
      <c r="DJ61" s="124">
        <f t="shared" si="240"/>
        <v>0</v>
      </c>
      <c r="DK61" s="124"/>
      <c r="DL61" s="129">
        <f t="shared" si="241"/>
        <v>0</v>
      </c>
      <c r="DM61" s="124">
        <f t="shared" si="242"/>
        <v>102</v>
      </c>
      <c r="DN61" s="124">
        <f t="shared" si="242"/>
        <v>4608434.7078</v>
      </c>
    </row>
    <row r="62" spans="1:118" ht="30" customHeight="1" x14ac:dyDescent="0.25">
      <c r="A62" s="154"/>
      <c r="B62" s="135">
        <v>38</v>
      </c>
      <c r="C62" s="235" t="s">
        <v>220</v>
      </c>
      <c r="D62" s="118" t="s">
        <v>221</v>
      </c>
      <c r="E62" s="107">
        <f t="shared" si="4"/>
        <v>23460</v>
      </c>
      <c r="F62" s="108">
        <v>23500</v>
      </c>
      <c r="G62" s="136">
        <v>1.97</v>
      </c>
      <c r="H62" s="120">
        <v>1</v>
      </c>
      <c r="I62" s="121"/>
      <c r="J62" s="121"/>
      <c r="K62" s="121"/>
      <c r="L62" s="121"/>
      <c r="M62" s="122">
        <v>1.4</v>
      </c>
      <c r="N62" s="122">
        <v>1.68</v>
      </c>
      <c r="O62" s="122">
        <v>2.23</v>
      </c>
      <c r="P62" s="123">
        <v>2.57</v>
      </c>
      <c r="Q62" s="124"/>
      <c r="R62" s="124">
        <f t="shared" si="203"/>
        <v>0</v>
      </c>
      <c r="S62" s="124"/>
      <c r="T62" s="124">
        <f t="shared" si="204"/>
        <v>0</v>
      </c>
      <c r="U62" s="124">
        <v>4</v>
      </c>
      <c r="V62" s="124">
        <f t="shared" si="205"/>
        <v>318641.26429333334</v>
      </c>
      <c r="W62" s="124"/>
      <c r="X62" s="124">
        <f t="shared" si="206"/>
        <v>0</v>
      </c>
      <c r="Y62" s="124"/>
      <c r="Z62" s="124">
        <f t="shared" si="28"/>
        <v>0</v>
      </c>
      <c r="AA62" s="124"/>
      <c r="AB62" s="124"/>
      <c r="AC62" s="124"/>
      <c r="AD62" s="124">
        <f t="shared" si="207"/>
        <v>0</v>
      </c>
      <c r="AE62" s="124"/>
      <c r="AF62" s="124"/>
      <c r="AG62" s="124"/>
      <c r="AH62" s="124">
        <f t="shared" si="208"/>
        <v>0</v>
      </c>
      <c r="AI62" s="124"/>
      <c r="AJ62" s="124"/>
      <c r="AK62" s="125"/>
      <c r="AL62" s="124">
        <f t="shared" si="209"/>
        <v>0</v>
      </c>
      <c r="AM62" s="124"/>
      <c r="AN62" s="124">
        <f t="shared" si="210"/>
        <v>0</v>
      </c>
      <c r="AO62" s="124"/>
      <c r="AP62" s="124">
        <f t="shared" si="211"/>
        <v>0</v>
      </c>
      <c r="AQ62" s="124">
        <v>0</v>
      </c>
      <c r="AR62" s="124">
        <f t="shared" si="212"/>
        <v>0</v>
      </c>
      <c r="AS62" s="140">
        <v>0</v>
      </c>
      <c r="AT62" s="124">
        <f t="shared" si="213"/>
        <v>0</v>
      </c>
      <c r="AU62" s="124"/>
      <c r="AV62" s="129">
        <f t="shared" si="214"/>
        <v>0</v>
      </c>
      <c r="AW62" s="124"/>
      <c r="AX62" s="124">
        <f t="shared" si="215"/>
        <v>0</v>
      </c>
      <c r="AY62" s="124"/>
      <c r="AZ62" s="124">
        <f t="shared" si="216"/>
        <v>0</v>
      </c>
      <c r="BA62" s="124"/>
      <c r="BB62" s="124">
        <f t="shared" si="217"/>
        <v>0</v>
      </c>
      <c r="BC62" s="124"/>
      <c r="BD62" s="124">
        <f t="shared" si="218"/>
        <v>0</v>
      </c>
      <c r="BE62" s="124"/>
      <c r="BF62" s="124">
        <f t="shared" si="219"/>
        <v>0</v>
      </c>
      <c r="BG62" s="124"/>
      <c r="BH62" s="124">
        <f t="shared" si="220"/>
        <v>0</v>
      </c>
      <c r="BI62" s="124"/>
      <c r="BJ62" s="124">
        <f t="shared" si="243"/>
        <v>0</v>
      </c>
      <c r="BK62" s="124"/>
      <c r="BL62" s="124">
        <f t="shared" si="221"/>
        <v>0</v>
      </c>
      <c r="BM62" s="124"/>
      <c r="BN62" s="124">
        <f t="shared" si="222"/>
        <v>0</v>
      </c>
      <c r="BO62" s="124"/>
      <c r="BP62" s="124">
        <f t="shared" si="223"/>
        <v>0</v>
      </c>
      <c r="BQ62" s="124"/>
      <c r="BR62" s="124">
        <f t="shared" si="244"/>
        <v>0</v>
      </c>
      <c r="BS62" s="124"/>
      <c r="BT62" s="124">
        <f t="shared" si="224"/>
        <v>0</v>
      </c>
      <c r="BU62" s="124">
        <v>0</v>
      </c>
      <c r="BV62" s="124">
        <f t="shared" si="225"/>
        <v>0</v>
      </c>
      <c r="BW62" s="124"/>
      <c r="BX62" s="129">
        <f t="shared" si="245"/>
        <v>0</v>
      </c>
      <c r="BY62" s="124"/>
      <c r="BZ62" s="124">
        <f t="shared" si="226"/>
        <v>0</v>
      </c>
      <c r="CA62" s="124"/>
      <c r="CB62" s="124">
        <f t="shared" si="227"/>
        <v>0</v>
      </c>
      <c r="CC62" s="124"/>
      <c r="CD62" s="124">
        <f t="shared" si="228"/>
        <v>0</v>
      </c>
      <c r="CE62" s="124">
        <v>0</v>
      </c>
      <c r="CF62" s="124">
        <f t="shared" ref="CF62:CF69" si="250">(CE62*$E62*$G62*$H62*$N62*$CF$13)</f>
        <v>0</v>
      </c>
      <c r="CG62" s="124"/>
      <c r="CH62" s="124">
        <f t="shared" si="230"/>
        <v>0</v>
      </c>
      <c r="CI62" s="124"/>
      <c r="CJ62" s="124">
        <f t="shared" si="231"/>
        <v>0</v>
      </c>
      <c r="CK62" s="124"/>
      <c r="CL62" s="124">
        <f t="shared" si="232"/>
        <v>0</v>
      </c>
      <c r="CM62" s="124"/>
      <c r="CN62" s="124">
        <f t="shared" si="246"/>
        <v>0</v>
      </c>
      <c r="CO62" s="124"/>
      <c r="CP62" s="124">
        <f t="shared" si="247"/>
        <v>0</v>
      </c>
      <c r="CQ62" s="124"/>
      <c r="CR62" s="124">
        <f t="shared" si="233"/>
        <v>0</v>
      </c>
      <c r="CS62" s="124">
        <v>0</v>
      </c>
      <c r="CT62" s="124">
        <f t="shared" si="234"/>
        <v>0</v>
      </c>
      <c r="CU62" s="124"/>
      <c r="CV62" s="124">
        <f t="shared" si="248"/>
        <v>0</v>
      </c>
      <c r="CW62" s="124"/>
      <c r="CX62" s="124">
        <f t="shared" si="235"/>
        <v>0</v>
      </c>
      <c r="CY62" s="140">
        <v>0</v>
      </c>
      <c r="CZ62" s="124">
        <f t="shared" si="236"/>
        <v>0</v>
      </c>
      <c r="DA62" s="124"/>
      <c r="DB62" s="129">
        <f t="shared" si="237"/>
        <v>0</v>
      </c>
      <c r="DC62" s="124"/>
      <c r="DD62" s="124">
        <f t="shared" si="238"/>
        <v>0</v>
      </c>
      <c r="DE62" s="141"/>
      <c r="DF62" s="124">
        <f t="shared" si="239"/>
        <v>0</v>
      </c>
      <c r="DG62" s="124"/>
      <c r="DH62" s="124">
        <f t="shared" si="249"/>
        <v>0</v>
      </c>
      <c r="DI62" s="124"/>
      <c r="DJ62" s="124">
        <f t="shared" si="240"/>
        <v>0</v>
      </c>
      <c r="DK62" s="124"/>
      <c r="DL62" s="129">
        <f t="shared" si="241"/>
        <v>0</v>
      </c>
      <c r="DM62" s="124">
        <f t="shared" si="242"/>
        <v>4</v>
      </c>
      <c r="DN62" s="124">
        <f t="shared" si="242"/>
        <v>318641.26429333334</v>
      </c>
    </row>
    <row r="63" spans="1:118" ht="30" customHeight="1" x14ac:dyDescent="0.25">
      <c r="A63" s="104"/>
      <c r="B63" s="135">
        <v>39</v>
      </c>
      <c r="C63" s="235" t="s">
        <v>222</v>
      </c>
      <c r="D63" s="118" t="s">
        <v>223</v>
      </c>
      <c r="E63" s="107">
        <f t="shared" si="4"/>
        <v>23460</v>
      </c>
      <c r="F63" s="108">
        <v>23500</v>
      </c>
      <c r="G63" s="136">
        <v>2.78</v>
      </c>
      <c r="H63" s="120">
        <v>1</v>
      </c>
      <c r="I63" s="121"/>
      <c r="J63" s="121"/>
      <c r="K63" s="121"/>
      <c r="L63" s="121"/>
      <c r="M63" s="122">
        <v>1.4</v>
      </c>
      <c r="N63" s="122">
        <v>1.68</v>
      </c>
      <c r="O63" s="122">
        <v>2.23</v>
      </c>
      <c r="P63" s="123">
        <v>2.57</v>
      </c>
      <c r="Q63" s="124"/>
      <c r="R63" s="124">
        <f t="shared" si="203"/>
        <v>0</v>
      </c>
      <c r="S63" s="124"/>
      <c r="T63" s="124">
        <f t="shared" si="204"/>
        <v>0</v>
      </c>
      <c r="U63" s="124">
        <v>10</v>
      </c>
      <c r="V63" s="124">
        <f t="shared" si="205"/>
        <v>1124140.5009333335</v>
      </c>
      <c r="W63" s="124"/>
      <c r="X63" s="124">
        <f t="shared" si="206"/>
        <v>0</v>
      </c>
      <c r="Y63" s="124"/>
      <c r="Z63" s="124">
        <f t="shared" si="28"/>
        <v>0</v>
      </c>
      <c r="AA63" s="124"/>
      <c r="AB63" s="124"/>
      <c r="AC63" s="124"/>
      <c r="AD63" s="124">
        <f t="shared" si="207"/>
        <v>0</v>
      </c>
      <c r="AE63" s="124"/>
      <c r="AF63" s="124"/>
      <c r="AG63" s="124"/>
      <c r="AH63" s="124">
        <f t="shared" si="208"/>
        <v>0</v>
      </c>
      <c r="AI63" s="124"/>
      <c r="AJ63" s="124"/>
      <c r="AK63" s="125"/>
      <c r="AL63" s="124">
        <f t="shared" si="209"/>
        <v>0</v>
      </c>
      <c r="AM63" s="124"/>
      <c r="AN63" s="124">
        <f t="shared" si="210"/>
        <v>0</v>
      </c>
      <c r="AO63" s="124"/>
      <c r="AP63" s="124">
        <f t="shared" si="211"/>
        <v>0</v>
      </c>
      <c r="AQ63" s="124">
        <v>0</v>
      </c>
      <c r="AR63" s="124">
        <f t="shared" si="212"/>
        <v>0</v>
      </c>
      <c r="AS63" s="140">
        <v>0</v>
      </c>
      <c r="AT63" s="124">
        <f t="shared" si="213"/>
        <v>0</v>
      </c>
      <c r="AU63" s="124"/>
      <c r="AV63" s="129">
        <f t="shared" si="214"/>
        <v>0</v>
      </c>
      <c r="AW63" s="124"/>
      <c r="AX63" s="124">
        <f t="shared" si="215"/>
        <v>0</v>
      </c>
      <c r="AY63" s="124"/>
      <c r="AZ63" s="124">
        <f t="shared" si="216"/>
        <v>0</v>
      </c>
      <c r="BA63" s="124"/>
      <c r="BB63" s="124">
        <f t="shared" si="217"/>
        <v>0</v>
      </c>
      <c r="BC63" s="124"/>
      <c r="BD63" s="124">
        <f t="shared" si="218"/>
        <v>0</v>
      </c>
      <c r="BE63" s="124"/>
      <c r="BF63" s="124">
        <f t="shared" si="219"/>
        <v>0</v>
      </c>
      <c r="BG63" s="124"/>
      <c r="BH63" s="124">
        <f t="shared" si="220"/>
        <v>0</v>
      </c>
      <c r="BI63" s="124"/>
      <c r="BJ63" s="124">
        <f t="shared" si="243"/>
        <v>0</v>
      </c>
      <c r="BK63" s="124"/>
      <c r="BL63" s="124">
        <f t="shared" si="221"/>
        <v>0</v>
      </c>
      <c r="BM63" s="124"/>
      <c r="BN63" s="124">
        <f t="shared" si="222"/>
        <v>0</v>
      </c>
      <c r="BO63" s="124"/>
      <c r="BP63" s="124">
        <f t="shared" si="223"/>
        <v>0</v>
      </c>
      <c r="BQ63" s="124"/>
      <c r="BR63" s="124">
        <f t="shared" si="244"/>
        <v>0</v>
      </c>
      <c r="BS63" s="124"/>
      <c r="BT63" s="124">
        <f t="shared" si="224"/>
        <v>0</v>
      </c>
      <c r="BU63" s="124">
        <v>0</v>
      </c>
      <c r="BV63" s="124">
        <f t="shared" si="225"/>
        <v>0</v>
      </c>
      <c r="BW63" s="124"/>
      <c r="BX63" s="129">
        <f t="shared" si="245"/>
        <v>0</v>
      </c>
      <c r="BY63" s="124"/>
      <c r="BZ63" s="124">
        <f t="shared" si="226"/>
        <v>0</v>
      </c>
      <c r="CA63" s="124"/>
      <c r="CB63" s="124">
        <f t="shared" si="227"/>
        <v>0</v>
      </c>
      <c r="CC63" s="124"/>
      <c r="CD63" s="124">
        <f t="shared" si="228"/>
        <v>0</v>
      </c>
      <c r="CE63" s="124">
        <v>0</v>
      </c>
      <c r="CF63" s="124">
        <f t="shared" si="250"/>
        <v>0</v>
      </c>
      <c r="CG63" s="124"/>
      <c r="CH63" s="124">
        <f t="shared" si="230"/>
        <v>0</v>
      </c>
      <c r="CI63" s="124"/>
      <c r="CJ63" s="124">
        <f t="shared" si="231"/>
        <v>0</v>
      </c>
      <c r="CK63" s="124"/>
      <c r="CL63" s="124">
        <f t="shared" si="232"/>
        <v>0</v>
      </c>
      <c r="CM63" s="124"/>
      <c r="CN63" s="124">
        <f t="shared" si="246"/>
        <v>0</v>
      </c>
      <c r="CO63" s="124"/>
      <c r="CP63" s="124">
        <f t="shared" si="247"/>
        <v>0</v>
      </c>
      <c r="CQ63" s="124"/>
      <c r="CR63" s="124">
        <f t="shared" si="233"/>
        <v>0</v>
      </c>
      <c r="CS63" s="124">
        <v>0</v>
      </c>
      <c r="CT63" s="124">
        <f t="shared" si="234"/>
        <v>0</v>
      </c>
      <c r="CU63" s="124"/>
      <c r="CV63" s="124">
        <f t="shared" si="248"/>
        <v>0</v>
      </c>
      <c r="CW63" s="124"/>
      <c r="CX63" s="124">
        <f t="shared" si="235"/>
        <v>0</v>
      </c>
      <c r="CY63" s="140">
        <v>0</v>
      </c>
      <c r="CZ63" s="124">
        <f t="shared" si="236"/>
        <v>0</v>
      </c>
      <c r="DA63" s="124"/>
      <c r="DB63" s="129">
        <f t="shared" si="237"/>
        <v>0</v>
      </c>
      <c r="DC63" s="124"/>
      <c r="DD63" s="124">
        <f t="shared" si="238"/>
        <v>0</v>
      </c>
      <c r="DE63" s="141"/>
      <c r="DF63" s="124">
        <f t="shared" si="239"/>
        <v>0</v>
      </c>
      <c r="DG63" s="124"/>
      <c r="DH63" s="124">
        <f t="shared" si="249"/>
        <v>0</v>
      </c>
      <c r="DI63" s="124"/>
      <c r="DJ63" s="124">
        <f t="shared" si="240"/>
        <v>0</v>
      </c>
      <c r="DK63" s="124"/>
      <c r="DL63" s="129">
        <f t="shared" si="241"/>
        <v>0</v>
      </c>
      <c r="DM63" s="124">
        <f t="shared" si="242"/>
        <v>10</v>
      </c>
      <c r="DN63" s="124">
        <f t="shared" si="242"/>
        <v>1124140.5009333335</v>
      </c>
    </row>
    <row r="64" spans="1:118" ht="30" customHeight="1" x14ac:dyDescent="0.25">
      <c r="A64" s="104"/>
      <c r="B64" s="135">
        <v>40</v>
      </c>
      <c r="C64" s="235" t="s">
        <v>224</v>
      </c>
      <c r="D64" s="118" t="s">
        <v>225</v>
      </c>
      <c r="E64" s="107">
        <f t="shared" si="4"/>
        <v>23460</v>
      </c>
      <c r="F64" s="108">
        <v>23500</v>
      </c>
      <c r="G64" s="136">
        <v>1.1499999999999999</v>
      </c>
      <c r="H64" s="120">
        <v>1</v>
      </c>
      <c r="I64" s="121"/>
      <c r="J64" s="121"/>
      <c r="K64" s="121"/>
      <c r="L64" s="121"/>
      <c r="M64" s="122">
        <v>1.4</v>
      </c>
      <c r="N64" s="122">
        <v>1.68</v>
      </c>
      <c r="O64" s="122">
        <v>2.23</v>
      </c>
      <c r="P64" s="123">
        <v>2.57</v>
      </c>
      <c r="Q64" s="124"/>
      <c r="R64" s="124">
        <f t="shared" si="203"/>
        <v>0</v>
      </c>
      <c r="S64" s="124"/>
      <c r="T64" s="124">
        <f t="shared" si="204"/>
        <v>0</v>
      </c>
      <c r="U64" s="124">
        <v>19</v>
      </c>
      <c r="V64" s="124">
        <f t="shared" si="205"/>
        <v>883542.08436666662</v>
      </c>
      <c r="W64" s="124"/>
      <c r="X64" s="124">
        <f t="shared" si="206"/>
        <v>0</v>
      </c>
      <c r="Y64" s="124"/>
      <c r="Z64" s="124">
        <f t="shared" si="28"/>
        <v>0</v>
      </c>
      <c r="AA64" s="124"/>
      <c r="AB64" s="124"/>
      <c r="AC64" s="124"/>
      <c r="AD64" s="124">
        <f t="shared" si="207"/>
        <v>0</v>
      </c>
      <c r="AE64" s="124"/>
      <c r="AF64" s="124"/>
      <c r="AG64" s="124"/>
      <c r="AH64" s="124">
        <f t="shared" si="208"/>
        <v>0</v>
      </c>
      <c r="AI64" s="124"/>
      <c r="AJ64" s="124"/>
      <c r="AK64" s="125"/>
      <c r="AL64" s="124">
        <f t="shared" si="209"/>
        <v>0</v>
      </c>
      <c r="AM64" s="124"/>
      <c r="AN64" s="124">
        <f t="shared" si="210"/>
        <v>0</v>
      </c>
      <c r="AO64" s="124"/>
      <c r="AP64" s="124">
        <f t="shared" si="211"/>
        <v>0</v>
      </c>
      <c r="AQ64" s="124">
        <v>0</v>
      </c>
      <c r="AR64" s="124">
        <f t="shared" si="212"/>
        <v>0</v>
      </c>
      <c r="AS64" s="140">
        <v>0</v>
      </c>
      <c r="AT64" s="124">
        <f t="shared" si="213"/>
        <v>0</v>
      </c>
      <c r="AU64" s="124"/>
      <c r="AV64" s="129">
        <f t="shared" si="214"/>
        <v>0</v>
      </c>
      <c r="AW64" s="153"/>
      <c r="AX64" s="124">
        <f t="shared" si="215"/>
        <v>0</v>
      </c>
      <c r="AY64" s="124"/>
      <c r="AZ64" s="124">
        <f t="shared" si="216"/>
        <v>0</v>
      </c>
      <c r="BA64" s="124"/>
      <c r="BB64" s="124">
        <f t="shared" si="217"/>
        <v>0</v>
      </c>
      <c r="BC64" s="124"/>
      <c r="BD64" s="124">
        <f t="shared" si="218"/>
        <v>0</v>
      </c>
      <c r="BE64" s="124"/>
      <c r="BF64" s="124">
        <f t="shared" si="219"/>
        <v>0</v>
      </c>
      <c r="BG64" s="124"/>
      <c r="BH64" s="124">
        <f t="shared" si="220"/>
        <v>0</v>
      </c>
      <c r="BI64" s="124"/>
      <c r="BJ64" s="124">
        <f t="shared" si="243"/>
        <v>0</v>
      </c>
      <c r="BK64" s="124"/>
      <c r="BL64" s="124">
        <f t="shared" si="221"/>
        <v>0</v>
      </c>
      <c r="BM64" s="124"/>
      <c r="BN64" s="124">
        <f t="shared" si="222"/>
        <v>0</v>
      </c>
      <c r="BO64" s="124"/>
      <c r="BP64" s="124">
        <f t="shared" si="223"/>
        <v>0</v>
      </c>
      <c r="BQ64" s="124"/>
      <c r="BR64" s="124">
        <f t="shared" si="244"/>
        <v>0</v>
      </c>
      <c r="BS64" s="124"/>
      <c r="BT64" s="124">
        <f t="shared" si="224"/>
        <v>0</v>
      </c>
      <c r="BU64" s="124">
        <v>0</v>
      </c>
      <c r="BV64" s="124">
        <f t="shared" si="225"/>
        <v>0</v>
      </c>
      <c r="BW64" s="124"/>
      <c r="BX64" s="129">
        <f t="shared" si="245"/>
        <v>0</v>
      </c>
      <c r="BY64" s="124"/>
      <c r="BZ64" s="124">
        <f t="shared" si="226"/>
        <v>0</v>
      </c>
      <c r="CA64" s="124"/>
      <c r="CB64" s="124">
        <f t="shared" si="227"/>
        <v>0</v>
      </c>
      <c r="CC64" s="124"/>
      <c r="CD64" s="124">
        <f t="shared" si="228"/>
        <v>0</v>
      </c>
      <c r="CE64" s="124">
        <v>0</v>
      </c>
      <c r="CF64" s="124">
        <f t="shared" si="250"/>
        <v>0</v>
      </c>
      <c r="CG64" s="124"/>
      <c r="CH64" s="124">
        <f t="shared" si="230"/>
        <v>0</v>
      </c>
      <c r="CI64" s="124"/>
      <c r="CJ64" s="124">
        <f t="shared" si="231"/>
        <v>0</v>
      </c>
      <c r="CK64" s="124"/>
      <c r="CL64" s="124">
        <f t="shared" si="232"/>
        <v>0</v>
      </c>
      <c r="CM64" s="124"/>
      <c r="CN64" s="124">
        <f t="shared" si="246"/>
        <v>0</v>
      </c>
      <c r="CO64" s="124"/>
      <c r="CP64" s="124">
        <f t="shared" si="247"/>
        <v>0</v>
      </c>
      <c r="CQ64" s="124"/>
      <c r="CR64" s="124">
        <f t="shared" si="233"/>
        <v>0</v>
      </c>
      <c r="CS64" s="124">
        <v>0</v>
      </c>
      <c r="CT64" s="124">
        <f t="shared" si="234"/>
        <v>0</v>
      </c>
      <c r="CU64" s="124"/>
      <c r="CV64" s="124">
        <f t="shared" si="248"/>
        <v>0</v>
      </c>
      <c r="CW64" s="124"/>
      <c r="CX64" s="124">
        <f t="shared" si="235"/>
        <v>0</v>
      </c>
      <c r="CY64" s="140">
        <v>0</v>
      </c>
      <c r="CZ64" s="124">
        <f t="shared" si="236"/>
        <v>0</v>
      </c>
      <c r="DA64" s="124"/>
      <c r="DB64" s="129">
        <f t="shared" si="237"/>
        <v>0</v>
      </c>
      <c r="DC64" s="124"/>
      <c r="DD64" s="124">
        <f t="shared" si="238"/>
        <v>0</v>
      </c>
      <c r="DE64" s="141"/>
      <c r="DF64" s="124">
        <f t="shared" si="239"/>
        <v>0</v>
      </c>
      <c r="DG64" s="124"/>
      <c r="DH64" s="124">
        <f t="shared" si="249"/>
        <v>0</v>
      </c>
      <c r="DI64" s="124"/>
      <c r="DJ64" s="124">
        <f t="shared" si="240"/>
        <v>0</v>
      </c>
      <c r="DK64" s="124"/>
      <c r="DL64" s="129">
        <f t="shared" si="241"/>
        <v>0</v>
      </c>
      <c r="DM64" s="124">
        <f t="shared" si="242"/>
        <v>19</v>
      </c>
      <c r="DN64" s="124">
        <f t="shared" si="242"/>
        <v>883542.08436666662</v>
      </c>
    </row>
    <row r="65" spans="1:118" ht="30" customHeight="1" x14ac:dyDescent="0.25">
      <c r="A65" s="104"/>
      <c r="B65" s="135">
        <v>41</v>
      </c>
      <c r="C65" s="235" t="s">
        <v>226</v>
      </c>
      <c r="D65" s="118" t="s">
        <v>227</v>
      </c>
      <c r="E65" s="107">
        <f t="shared" si="4"/>
        <v>23460</v>
      </c>
      <c r="F65" s="108">
        <v>23500</v>
      </c>
      <c r="G65" s="136">
        <v>1.22</v>
      </c>
      <c r="H65" s="120">
        <v>1</v>
      </c>
      <c r="I65" s="121"/>
      <c r="J65" s="121"/>
      <c r="K65" s="121"/>
      <c r="L65" s="121"/>
      <c r="M65" s="122">
        <v>1.4</v>
      </c>
      <c r="N65" s="122">
        <v>1.68</v>
      </c>
      <c r="O65" s="122">
        <v>2.23</v>
      </c>
      <c r="P65" s="123">
        <v>2.57</v>
      </c>
      <c r="Q65" s="124"/>
      <c r="R65" s="124">
        <f t="shared" si="203"/>
        <v>0</v>
      </c>
      <c r="S65" s="124"/>
      <c r="T65" s="124">
        <f t="shared" si="204"/>
        <v>0</v>
      </c>
      <c r="U65" s="124">
        <v>23</v>
      </c>
      <c r="V65" s="124">
        <f t="shared" si="205"/>
        <v>1134654.0451866668</v>
      </c>
      <c r="W65" s="124"/>
      <c r="X65" s="124">
        <f t="shared" si="206"/>
        <v>0</v>
      </c>
      <c r="Y65" s="124"/>
      <c r="Z65" s="124">
        <f t="shared" si="28"/>
        <v>0</v>
      </c>
      <c r="AA65" s="124"/>
      <c r="AB65" s="124"/>
      <c r="AC65" s="124"/>
      <c r="AD65" s="124">
        <f t="shared" si="207"/>
        <v>0</v>
      </c>
      <c r="AE65" s="124"/>
      <c r="AF65" s="124"/>
      <c r="AG65" s="124"/>
      <c r="AH65" s="124">
        <f t="shared" si="208"/>
        <v>0</v>
      </c>
      <c r="AI65" s="124"/>
      <c r="AJ65" s="124"/>
      <c r="AK65" s="125"/>
      <c r="AL65" s="124">
        <f t="shared" si="209"/>
        <v>0</v>
      </c>
      <c r="AM65" s="124"/>
      <c r="AN65" s="124">
        <f t="shared" si="210"/>
        <v>0</v>
      </c>
      <c r="AO65" s="124"/>
      <c r="AP65" s="124">
        <f t="shared" si="211"/>
        <v>0</v>
      </c>
      <c r="AQ65" s="124">
        <v>40</v>
      </c>
      <c r="AR65" s="124">
        <f t="shared" si="212"/>
        <v>2115979.7120000003</v>
      </c>
      <c r="AS65" s="140">
        <v>0</v>
      </c>
      <c r="AT65" s="124">
        <f t="shared" si="213"/>
        <v>0</v>
      </c>
      <c r="AU65" s="124"/>
      <c r="AV65" s="129">
        <f t="shared" si="214"/>
        <v>0</v>
      </c>
      <c r="AW65" s="124"/>
      <c r="AX65" s="124">
        <f t="shared" si="215"/>
        <v>0</v>
      </c>
      <c r="AY65" s="124"/>
      <c r="AZ65" s="124">
        <f t="shared" si="216"/>
        <v>0</v>
      </c>
      <c r="BA65" s="124"/>
      <c r="BB65" s="124">
        <f t="shared" si="217"/>
        <v>0</v>
      </c>
      <c r="BC65" s="124"/>
      <c r="BD65" s="124">
        <f t="shared" si="218"/>
        <v>0</v>
      </c>
      <c r="BE65" s="124"/>
      <c r="BF65" s="124">
        <f t="shared" si="219"/>
        <v>0</v>
      </c>
      <c r="BG65" s="124"/>
      <c r="BH65" s="124">
        <f t="shared" si="220"/>
        <v>0</v>
      </c>
      <c r="BI65" s="124"/>
      <c r="BJ65" s="124">
        <f t="shared" si="243"/>
        <v>0</v>
      </c>
      <c r="BK65" s="124"/>
      <c r="BL65" s="124">
        <f t="shared" si="221"/>
        <v>0</v>
      </c>
      <c r="BM65" s="124"/>
      <c r="BN65" s="124">
        <f t="shared" si="222"/>
        <v>0</v>
      </c>
      <c r="BO65" s="124"/>
      <c r="BP65" s="124">
        <f t="shared" si="223"/>
        <v>0</v>
      </c>
      <c r="BQ65" s="124"/>
      <c r="BR65" s="124">
        <f t="shared" si="244"/>
        <v>0</v>
      </c>
      <c r="BS65" s="124"/>
      <c r="BT65" s="124">
        <f t="shared" si="224"/>
        <v>0</v>
      </c>
      <c r="BU65" s="124">
        <v>2</v>
      </c>
      <c r="BV65" s="124">
        <f t="shared" si="225"/>
        <v>115417.07519999999</v>
      </c>
      <c r="BW65" s="124"/>
      <c r="BX65" s="129">
        <f t="shared" si="245"/>
        <v>0</v>
      </c>
      <c r="BY65" s="124"/>
      <c r="BZ65" s="124">
        <f t="shared" si="226"/>
        <v>0</v>
      </c>
      <c r="CA65" s="124"/>
      <c r="CB65" s="124">
        <f t="shared" si="227"/>
        <v>0</v>
      </c>
      <c r="CC65" s="124"/>
      <c r="CD65" s="124">
        <f t="shared" si="228"/>
        <v>0</v>
      </c>
      <c r="CE65" s="124">
        <v>0</v>
      </c>
      <c r="CF65" s="124">
        <f t="shared" si="250"/>
        <v>0</v>
      </c>
      <c r="CG65" s="124"/>
      <c r="CH65" s="124">
        <f t="shared" si="230"/>
        <v>0</v>
      </c>
      <c r="CI65" s="124"/>
      <c r="CJ65" s="124">
        <f t="shared" si="231"/>
        <v>0</v>
      </c>
      <c r="CK65" s="124"/>
      <c r="CL65" s="124">
        <f t="shared" si="232"/>
        <v>0</v>
      </c>
      <c r="CM65" s="124"/>
      <c r="CN65" s="124">
        <f t="shared" si="246"/>
        <v>0</v>
      </c>
      <c r="CO65" s="124"/>
      <c r="CP65" s="124">
        <f t="shared" si="247"/>
        <v>0</v>
      </c>
      <c r="CQ65" s="124"/>
      <c r="CR65" s="124">
        <f t="shared" si="233"/>
        <v>0</v>
      </c>
      <c r="CS65" s="124">
        <v>3</v>
      </c>
      <c r="CT65" s="124">
        <f t="shared" si="234"/>
        <v>144271.34399999995</v>
      </c>
      <c r="CU65" s="124"/>
      <c r="CV65" s="124">
        <f t="shared" si="248"/>
        <v>0</v>
      </c>
      <c r="CW65" s="124"/>
      <c r="CX65" s="124">
        <f t="shared" si="235"/>
        <v>0</v>
      </c>
      <c r="CY65" s="140">
        <v>0</v>
      </c>
      <c r="CZ65" s="124">
        <f t="shared" si="236"/>
        <v>0</v>
      </c>
      <c r="DA65" s="124"/>
      <c r="DB65" s="129">
        <f t="shared" si="237"/>
        <v>0</v>
      </c>
      <c r="DC65" s="124"/>
      <c r="DD65" s="124">
        <f t="shared" si="238"/>
        <v>0</v>
      </c>
      <c r="DE65" s="141"/>
      <c r="DF65" s="124">
        <f t="shared" si="239"/>
        <v>0</v>
      </c>
      <c r="DG65" s="124"/>
      <c r="DH65" s="124">
        <f t="shared" si="249"/>
        <v>0</v>
      </c>
      <c r="DI65" s="124"/>
      <c r="DJ65" s="124">
        <f t="shared" si="240"/>
        <v>0</v>
      </c>
      <c r="DK65" s="124"/>
      <c r="DL65" s="129">
        <f t="shared" si="241"/>
        <v>0</v>
      </c>
      <c r="DM65" s="124">
        <f t="shared" si="242"/>
        <v>68</v>
      </c>
      <c r="DN65" s="124">
        <f t="shared" si="242"/>
        <v>3510322.1763866669</v>
      </c>
    </row>
    <row r="66" spans="1:118" ht="30" customHeight="1" x14ac:dyDescent="0.25">
      <c r="A66" s="104"/>
      <c r="B66" s="135">
        <v>42</v>
      </c>
      <c r="C66" s="235" t="s">
        <v>228</v>
      </c>
      <c r="D66" s="118" t="s">
        <v>229</v>
      </c>
      <c r="E66" s="107">
        <f t="shared" si="4"/>
        <v>23460</v>
      </c>
      <c r="F66" s="108">
        <v>23500</v>
      </c>
      <c r="G66" s="136">
        <v>1.78</v>
      </c>
      <c r="H66" s="120">
        <v>1</v>
      </c>
      <c r="I66" s="121"/>
      <c r="J66" s="121"/>
      <c r="K66" s="121"/>
      <c r="L66" s="121"/>
      <c r="M66" s="122">
        <v>1.4</v>
      </c>
      <c r="N66" s="122">
        <v>1.68</v>
      </c>
      <c r="O66" s="122">
        <v>2.23</v>
      </c>
      <c r="P66" s="123">
        <v>2.57</v>
      </c>
      <c r="Q66" s="124"/>
      <c r="R66" s="124">
        <f t="shared" si="203"/>
        <v>0</v>
      </c>
      <c r="S66" s="124"/>
      <c r="T66" s="124">
        <f t="shared" si="204"/>
        <v>0</v>
      </c>
      <c r="U66" s="124">
        <v>150</v>
      </c>
      <c r="V66" s="124">
        <f t="shared" si="205"/>
        <v>10796601.214</v>
      </c>
      <c r="W66" s="124"/>
      <c r="X66" s="124">
        <f t="shared" si="206"/>
        <v>0</v>
      </c>
      <c r="Y66" s="124"/>
      <c r="Z66" s="124">
        <f t="shared" si="28"/>
        <v>0</v>
      </c>
      <c r="AA66" s="124"/>
      <c r="AB66" s="124"/>
      <c r="AC66" s="124"/>
      <c r="AD66" s="124">
        <f t="shared" si="207"/>
        <v>0</v>
      </c>
      <c r="AE66" s="124"/>
      <c r="AF66" s="124"/>
      <c r="AG66" s="124"/>
      <c r="AH66" s="124">
        <f t="shared" si="208"/>
        <v>0</v>
      </c>
      <c r="AI66" s="124"/>
      <c r="AJ66" s="124"/>
      <c r="AK66" s="125"/>
      <c r="AL66" s="124">
        <f t="shared" si="209"/>
        <v>0</v>
      </c>
      <c r="AM66" s="124"/>
      <c r="AN66" s="124">
        <f t="shared" si="210"/>
        <v>0</v>
      </c>
      <c r="AO66" s="124"/>
      <c r="AP66" s="124">
        <f t="shared" si="211"/>
        <v>0</v>
      </c>
      <c r="AQ66" s="124">
        <v>1</v>
      </c>
      <c r="AR66" s="124">
        <f t="shared" si="212"/>
        <v>77181.227200000023</v>
      </c>
      <c r="AS66" s="140">
        <v>0</v>
      </c>
      <c r="AT66" s="124">
        <f t="shared" si="213"/>
        <v>0</v>
      </c>
      <c r="AU66" s="124"/>
      <c r="AV66" s="129">
        <f t="shared" si="214"/>
        <v>0</v>
      </c>
      <c r="AW66" s="153"/>
      <c r="AX66" s="124">
        <f t="shared" si="215"/>
        <v>0</v>
      </c>
      <c r="AY66" s="124"/>
      <c r="AZ66" s="124">
        <f t="shared" si="216"/>
        <v>0</v>
      </c>
      <c r="BA66" s="124"/>
      <c r="BB66" s="124">
        <f t="shared" si="217"/>
        <v>0</v>
      </c>
      <c r="BC66" s="124"/>
      <c r="BD66" s="124">
        <f t="shared" si="218"/>
        <v>0</v>
      </c>
      <c r="BE66" s="124"/>
      <c r="BF66" s="124">
        <f t="shared" si="219"/>
        <v>0</v>
      </c>
      <c r="BG66" s="124"/>
      <c r="BH66" s="124">
        <f t="shared" si="220"/>
        <v>0</v>
      </c>
      <c r="BI66" s="124"/>
      <c r="BJ66" s="124">
        <f t="shared" si="243"/>
        <v>0</v>
      </c>
      <c r="BK66" s="124"/>
      <c r="BL66" s="124">
        <f t="shared" si="221"/>
        <v>0</v>
      </c>
      <c r="BM66" s="124"/>
      <c r="BN66" s="124">
        <f t="shared" si="222"/>
        <v>0</v>
      </c>
      <c r="BO66" s="124"/>
      <c r="BP66" s="124">
        <f t="shared" si="223"/>
        <v>0</v>
      </c>
      <c r="BQ66" s="124"/>
      <c r="BR66" s="124">
        <f t="shared" si="244"/>
        <v>0</v>
      </c>
      <c r="BS66" s="124"/>
      <c r="BT66" s="124">
        <f t="shared" si="224"/>
        <v>0</v>
      </c>
      <c r="BU66" s="124">
        <v>0</v>
      </c>
      <c r="BV66" s="124">
        <f t="shared" si="225"/>
        <v>0</v>
      </c>
      <c r="BW66" s="124"/>
      <c r="BX66" s="129">
        <f t="shared" si="245"/>
        <v>0</v>
      </c>
      <c r="BY66" s="124"/>
      <c r="BZ66" s="124">
        <f t="shared" si="226"/>
        <v>0</v>
      </c>
      <c r="CA66" s="124"/>
      <c r="CB66" s="124">
        <f t="shared" si="227"/>
        <v>0</v>
      </c>
      <c r="CC66" s="124"/>
      <c r="CD66" s="124">
        <f t="shared" si="228"/>
        <v>0</v>
      </c>
      <c r="CE66" s="124">
        <v>0</v>
      </c>
      <c r="CF66" s="124">
        <f t="shared" si="250"/>
        <v>0</v>
      </c>
      <c r="CG66" s="124"/>
      <c r="CH66" s="124">
        <f t="shared" si="230"/>
        <v>0</v>
      </c>
      <c r="CI66" s="124"/>
      <c r="CJ66" s="124">
        <f t="shared" si="231"/>
        <v>0</v>
      </c>
      <c r="CK66" s="124"/>
      <c r="CL66" s="124">
        <f t="shared" si="232"/>
        <v>0</v>
      </c>
      <c r="CM66" s="124"/>
      <c r="CN66" s="124">
        <f t="shared" si="246"/>
        <v>0</v>
      </c>
      <c r="CO66" s="124"/>
      <c r="CP66" s="124">
        <f t="shared" si="247"/>
        <v>0</v>
      </c>
      <c r="CQ66" s="124"/>
      <c r="CR66" s="124">
        <f t="shared" si="233"/>
        <v>0</v>
      </c>
      <c r="CS66" s="124"/>
      <c r="CT66" s="124">
        <f>(CS66*$E66*$G66*$H66*$N66*$CT$13)</f>
        <v>0</v>
      </c>
      <c r="CU66" s="124"/>
      <c r="CV66" s="124">
        <f t="shared" si="248"/>
        <v>0</v>
      </c>
      <c r="CW66" s="124"/>
      <c r="CX66" s="124">
        <f t="shared" si="235"/>
        <v>0</v>
      </c>
      <c r="CY66" s="140">
        <v>0</v>
      </c>
      <c r="CZ66" s="124">
        <f t="shared" si="236"/>
        <v>0</v>
      </c>
      <c r="DA66" s="124"/>
      <c r="DB66" s="129">
        <f t="shared" si="237"/>
        <v>0</v>
      </c>
      <c r="DC66" s="124"/>
      <c r="DD66" s="124">
        <f t="shared" si="238"/>
        <v>0</v>
      </c>
      <c r="DE66" s="141"/>
      <c r="DF66" s="124">
        <f t="shared" si="239"/>
        <v>0</v>
      </c>
      <c r="DG66" s="124"/>
      <c r="DH66" s="124">
        <f t="shared" si="249"/>
        <v>0</v>
      </c>
      <c r="DI66" s="124"/>
      <c r="DJ66" s="124">
        <f t="shared" si="240"/>
        <v>0</v>
      </c>
      <c r="DK66" s="124"/>
      <c r="DL66" s="129">
        <f t="shared" si="241"/>
        <v>0</v>
      </c>
      <c r="DM66" s="124">
        <f t="shared" si="242"/>
        <v>151</v>
      </c>
      <c r="DN66" s="124">
        <f t="shared" si="242"/>
        <v>10873782.441199999</v>
      </c>
    </row>
    <row r="67" spans="1:118" ht="29.25" customHeight="1" x14ac:dyDescent="0.25">
      <c r="A67" s="104"/>
      <c r="B67" s="135">
        <v>43</v>
      </c>
      <c r="C67" s="235" t="s">
        <v>230</v>
      </c>
      <c r="D67" s="155" t="s">
        <v>231</v>
      </c>
      <c r="E67" s="107">
        <f t="shared" si="4"/>
        <v>23460</v>
      </c>
      <c r="F67" s="108">
        <v>23500</v>
      </c>
      <c r="G67" s="136">
        <v>2.23</v>
      </c>
      <c r="H67" s="120">
        <v>1</v>
      </c>
      <c r="I67" s="121"/>
      <c r="J67" s="121"/>
      <c r="K67" s="121"/>
      <c r="L67" s="121"/>
      <c r="M67" s="122">
        <v>1.4</v>
      </c>
      <c r="N67" s="122">
        <v>1.68</v>
      </c>
      <c r="O67" s="122">
        <v>2.23</v>
      </c>
      <c r="P67" s="123">
        <v>2.57</v>
      </c>
      <c r="Q67" s="124"/>
      <c r="R67" s="124">
        <f t="shared" si="203"/>
        <v>0</v>
      </c>
      <c r="S67" s="124"/>
      <c r="T67" s="124">
        <f t="shared" si="204"/>
        <v>0</v>
      </c>
      <c r="U67" s="124">
        <v>19</v>
      </c>
      <c r="V67" s="124">
        <f t="shared" si="205"/>
        <v>1713303.3462066667</v>
      </c>
      <c r="W67" s="124"/>
      <c r="X67" s="124">
        <f t="shared" si="206"/>
        <v>0</v>
      </c>
      <c r="Y67" s="124"/>
      <c r="Z67" s="124">
        <f t="shared" si="28"/>
        <v>0</v>
      </c>
      <c r="AA67" s="124"/>
      <c r="AB67" s="124"/>
      <c r="AC67" s="124"/>
      <c r="AD67" s="124">
        <f t="shared" si="207"/>
        <v>0</v>
      </c>
      <c r="AE67" s="124"/>
      <c r="AF67" s="124"/>
      <c r="AG67" s="124"/>
      <c r="AH67" s="124">
        <f t="shared" si="208"/>
        <v>0</v>
      </c>
      <c r="AI67" s="124"/>
      <c r="AJ67" s="124"/>
      <c r="AK67" s="125"/>
      <c r="AL67" s="124">
        <f t="shared" si="209"/>
        <v>0</v>
      </c>
      <c r="AM67" s="124"/>
      <c r="AN67" s="124">
        <f t="shared" si="210"/>
        <v>0</v>
      </c>
      <c r="AO67" s="124"/>
      <c r="AP67" s="124">
        <f t="shared" si="211"/>
        <v>0</v>
      </c>
      <c r="AQ67" s="124">
        <v>0</v>
      </c>
      <c r="AR67" s="124">
        <f>(AQ67*$E67*$G67*$H67*$N67*$AR$13)</f>
        <v>0</v>
      </c>
      <c r="AS67" s="140">
        <v>0</v>
      </c>
      <c r="AT67" s="124">
        <f t="shared" si="213"/>
        <v>0</v>
      </c>
      <c r="AU67" s="124"/>
      <c r="AV67" s="129">
        <f t="shared" si="214"/>
        <v>0</v>
      </c>
      <c r="AW67" s="153"/>
      <c r="AX67" s="124">
        <f t="shared" si="215"/>
        <v>0</v>
      </c>
      <c r="AY67" s="124"/>
      <c r="AZ67" s="124">
        <f t="shared" si="216"/>
        <v>0</v>
      </c>
      <c r="BA67" s="124"/>
      <c r="BB67" s="124">
        <f t="shared" si="217"/>
        <v>0</v>
      </c>
      <c r="BC67" s="124"/>
      <c r="BD67" s="124">
        <f t="shared" si="218"/>
        <v>0</v>
      </c>
      <c r="BE67" s="124"/>
      <c r="BF67" s="124">
        <f t="shared" si="219"/>
        <v>0</v>
      </c>
      <c r="BG67" s="124"/>
      <c r="BH67" s="124">
        <f t="shared" si="220"/>
        <v>0</v>
      </c>
      <c r="BI67" s="124"/>
      <c r="BJ67" s="124">
        <f t="shared" si="243"/>
        <v>0</v>
      </c>
      <c r="BK67" s="124"/>
      <c r="BL67" s="124">
        <f t="shared" si="221"/>
        <v>0</v>
      </c>
      <c r="BM67" s="124"/>
      <c r="BN67" s="124">
        <f t="shared" si="222"/>
        <v>0</v>
      </c>
      <c r="BO67" s="124"/>
      <c r="BP67" s="124">
        <f t="shared" si="223"/>
        <v>0</v>
      </c>
      <c r="BQ67" s="124"/>
      <c r="BR67" s="124">
        <f t="shared" si="244"/>
        <v>0</v>
      </c>
      <c r="BS67" s="124"/>
      <c r="BT67" s="124">
        <f t="shared" si="224"/>
        <v>0</v>
      </c>
      <c r="BU67" s="124">
        <v>0</v>
      </c>
      <c r="BV67" s="124">
        <f>(BU67*$E67*$G67*$H67*$N67*$BV$13)</f>
        <v>0</v>
      </c>
      <c r="BW67" s="124"/>
      <c r="BX67" s="129">
        <f t="shared" si="245"/>
        <v>0</v>
      </c>
      <c r="BY67" s="124"/>
      <c r="BZ67" s="124">
        <f t="shared" si="226"/>
        <v>0</v>
      </c>
      <c r="CA67" s="124"/>
      <c r="CB67" s="124">
        <f t="shared" si="227"/>
        <v>0</v>
      </c>
      <c r="CC67" s="124"/>
      <c r="CD67" s="124">
        <f t="shared" si="228"/>
        <v>0</v>
      </c>
      <c r="CE67" s="124">
        <v>0</v>
      </c>
      <c r="CF67" s="124">
        <f t="shared" si="250"/>
        <v>0</v>
      </c>
      <c r="CG67" s="124"/>
      <c r="CH67" s="124">
        <f t="shared" si="230"/>
        <v>0</v>
      </c>
      <c r="CI67" s="124"/>
      <c r="CJ67" s="124">
        <f t="shared" si="231"/>
        <v>0</v>
      </c>
      <c r="CK67" s="124"/>
      <c r="CL67" s="124">
        <f t="shared" si="232"/>
        <v>0</v>
      </c>
      <c r="CM67" s="124"/>
      <c r="CN67" s="124">
        <f t="shared" si="246"/>
        <v>0</v>
      </c>
      <c r="CO67" s="124"/>
      <c r="CP67" s="124">
        <f t="shared" si="247"/>
        <v>0</v>
      </c>
      <c r="CQ67" s="124"/>
      <c r="CR67" s="124">
        <f t="shared" si="233"/>
        <v>0</v>
      </c>
      <c r="CS67" s="124"/>
      <c r="CT67" s="124">
        <f>(CS67*$E67*$G67*$H67*$N67*$CT$13)</f>
        <v>0</v>
      </c>
      <c r="CU67" s="124"/>
      <c r="CV67" s="124">
        <f t="shared" si="248"/>
        <v>0</v>
      </c>
      <c r="CW67" s="124"/>
      <c r="CX67" s="124">
        <f t="shared" si="235"/>
        <v>0</v>
      </c>
      <c r="CY67" s="140">
        <v>0</v>
      </c>
      <c r="CZ67" s="124">
        <f t="shared" si="236"/>
        <v>0</v>
      </c>
      <c r="DA67" s="124"/>
      <c r="DB67" s="129">
        <f t="shared" si="237"/>
        <v>0</v>
      </c>
      <c r="DC67" s="124"/>
      <c r="DD67" s="124">
        <f t="shared" si="238"/>
        <v>0</v>
      </c>
      <c r="DE67" s="141"/>
      <c r="DF67" s="124">
        <f t="shared" si="239"/>
        <v>0</v>
      </c>
      <c r="DG67" s="124"/>
      <c r="DH67" s="124">
        <f t="shared" si="249"/>
        <v>0</v>
      </c>
      <c r="DI67" s="124"/>
      <c r="DJ67" s="124">
        <f t="shared" si="240"/>
        <v>0</v>
      </c>
      <c r="DK67" s="124"/>
      <c r="DL67" s="129">
        <f t="shared" si="241"/>
        <v>0</v>
      </c>
      <c r="DM67" s="124">
        <f t="shared" si="242"/>
        <v>19</v>
      </c>
      <c r="DN67" s="124">
        <f t="shared" si="242"/>
        <v>1713303.3462066667</v>
      </c>
    </row>
    <row r="68" spans="1:118" ht="30" customHeight="1" x14ac:dyDescent="0.25">
      <c r="A68" s="104"/>
      <c r="B68" s="135">
        <v>44</v>
      </c>
      <c r="C68" s="235" t="s">
        <v>232</v>
      </c>
      <c r="D68" s="118" t="s">
        <v>233</v>
      </c>
      <c r="E68" s="107">
        <f t="shared" si="4"/>
        <v>23460</v>
      </c>
      <c r="F68" s="108">
        <v>23500</v>
      </c>
      <c r="G68" s="136">
        <v>2.36</v>
      </c>
      <c r="H68" s="120">
        <v>1</v>
      </c>
      <c r="I68" s="121"/>
      <c r="J68" s="121"/>
      <c r="K68" s="121"/>
      <c r="L68" s="121"/>
      <c r="M68" s="122">
        <v>1.4</v>
      </c>
      <c r="N68" s="122">
        <v>1.68</v>
      </c>
      <c r="O68" s="122">
        <v>2.23</v>
      </c>
      <c r="P68" s="123">
        <v>2.57</v>
      </c>
      <c r="Q68" s="124"/>
      <c r="R68" s="124">
        <f t="shared" si="203"/>
        <v>0</v>
      </c>
      <c r="S68" s="124"/>
      <c r="T68" s="124">
        <f t="shared" si="204"/>
        <v>0</v>
      </c>
      <c r="U68" s="124">
        <v>6</v>
      </c>
      <c r="V68" s="124">
        <f t="shared" si="205"/>
        <v>572583.79471999989</v>
      </c>
      <c r="W68" s="124"/>
      <c r="X68" s="124">
        <f t="shared" si="206"/>
        <v>0</v>
      </c>
      <c r="Y68" s="124"/>
      <c r="Z68" s="124">
        <f t="shared" si="28"/>
        <v>0</v>
      </c>
      <c r="AA68" s="124"/>
      <c r="AB68" s="124"/>
      <c r="AC68" s="124"/>
      <c r="AD68" s="124">
        <f t="shared" si="207"/>
        <v>0</v>
      </c>
      <c r="AE68" s="124"/>
      <c r="AF68" s="124"/>
      <c r="AG68" s="124"/>
      <c r="AH68" s="124">
        <f t="shared" si="208"/>
        <v>0</v>
      </c>
      <c r="AI68" s="124"/>
      <c r="AJ68" s="124"/>
      <c r="AK68" s="125"/>
      <c r="AL68" s="124">
        <f t="shared" si="209"/>
        <v>0</v>
      </c>
      <c r="AM68" s="124"/>
      <c r="AN68" s="124">
        <f t="shared" si="210"/>
        <v>0</v>
      </c>
      <c r="AO68" s="124"/>
      <c r="AP68" s="124">
        <f t="shared" si="211"/>
        <v>0</v>
      </c>
      <c r="AQ68" s="124">
        <v>0</v>
      </c>
      <c r="AR68" s="124">
        <f>(AQ68*$E68*$G68*$H68*$N68*$AR$13)</f>
        <v>0</v>
      </c>
      <c r="AS68" s="140">
        <v>0</v>
      </c>
      <c r="AT68" s="124">
        <f t="shared" si="213"/>
        <v>0</v>
      </c>
      <c r="AU68" s="124"/>
      <c r="AV68" s="129">
        <f t="shared" si="214"/>
        <v>0</v>
      </c>
      <c r="AW68" s="124"/>
      <c r="AX68" s="124">
        <f t="shared" si="215"/>
        <v>0</v>
      </c>
      <c r="AY68" s="124"/>
      <c r="AZ68" s="124">
        <f t="shared" si="216"/>
        <v>0</v>
      </c>
      <c r="BA68" s="124"/>
      <c r="BB68" s="124">
        <f t="shared" si="217"/>
        <v>0</v>
      </c>
      <c r="BC68" s="124"/>
      <c r="BD68" s="124">
        <f t="shared" si="218"/>
        <v>0</v>
      </c>
      <c r="BE68" s="124"/>
      <c r="BF68" s="124">
        <f t="shared" si="219"/>
        <v>0</v>
      </c>
      <c r="BG68" s="124"/>
      <c r="BH68" s="124">
        <f t="shared" si="220"/>
        <v>0</v>
      </c>
      <c r="BI68" s="124"/>
      <c r="BJ68" s="124">
        <f t="shared" si="243"/>
        <v>0</v>
      </c>
      <c r="BK68" s="124"/>
      <c r="BL68" s="124">
        <f t="shared" si="221"/>
        <v>0</v>
      </c>
      <c r="BM68" s="124"/>
      <c r="BN68" s="124">
        <f t="shared" si="222"/>
        <v>0</v>
      </c>
      <c r="BO68" s="124"/>
      <c r="BP68" s="124">
        <f t="shared" si="223"/>
        <v>0</v>
      </c>
      <c r="BQ68" s="124"/>
      <c r="BR68" s="124">
        <f t="shared" si="244"/>
        <v>0</v>
      </c>
      <c r="BS68" s="124"/>
      <c r="BT68" s="124">
        <f t="shared" si="224"/>
        <v>0</v>
      </c>
      <c r="BU68" s="124">
        <v>0</v>
      </c>
      <c r="BV68" s="124">
        <f>(BU68*$E68*$G68*$H68*$N68*$BV$13)</f>
        <v>0</v>
      </c>
      <c r="BW68" s="124"/>
      <c r="BX68" s="129">
        <f t="shared" si="245"/>
        <v>0</v>
      </c>
      <c r="BY68" s="124"/>
      <c r="BZ68" s="124">
        <f t="shared" si="226"/>
        <v>0</v>
      </c>
      <c r="CA68" s="124"/>
      <c r="CB68" s="124">
        <f t="shared" si="227"/>
        <v>0</v>
      </c>
      <c r="CC68" s="124"/>
      <c r="CD68" s="124">
        <f t="shared" si="228"/>
        <v>0</v>
      </c>
      <c r="CE68" s="124">
        <v>0</v>
      </c>
      <c r="CF68" s="124">
        <f t="shared" si="250"/>
        <v>0</v>
      </c>
      <c r="CG68" s="124"/>
      <c r="CH68" s="124">
        <f t="shared" si="230"/>
        <v>0</v>
      </c>
      <c r="CI68" s="124"/>
      <c r="CJ68" s="124">
        <f t="shared" si="231"/>
        <v>0</v>
      </c>
      <c r="CK68" s="124"/>
      <c r="CL68" s="124">
        <f t="shared" si="232"/>
        <v>0</v>
      </c>
      <c r="CM68" s="124"/>
      <c r="CN68" s="124">
        <f t="shared" si="246"/>
        <v>0</v>
      </c>
      <c r="CO68" s="124"/>
      <c r="CP68" s="124">
        <f t="shared" si="247"/>
        <v>0</v>
      </c>
      <c r="CQ68" s="124"/>
      <c r="CR68" s="124">
        <f t="shared" si="233"/>
        <v>0</v>
      </c>
      <c r="CS68" s="124"/>
      <c r="CT68" s="124">
        <f>(CS68*$E68*$G68*$H68*$N68*$CT$13)</f>
        <v>0</v>
      </c>
      <c r="CU68" s="124"/>
      <c r="CV68" s="124">
        <f t="shared" si="248"/>
        <v>0</v>
      </c>
      <c r="CW68" s="124"/>
      <c r="CX68" s="124">
        <f t="shared" si="235"/>
        <v>0</v>
      </c>
      <c r="CY68" s="140">
        <v>0</v>
      </c>
      <c r="CZ68" s="124">
        <f t="shared" si="236"/>
        <v>0</v>
      </c>
      <c r="DA68" s="124"/>
      <c r="DB68" s="129">
        <f t="shared" si="237"/>
        <v>0</v>
      </c>
      <c r="DC68" s="124"/>
      <c r="DD68" s="124">
        <f t="shared" si="238"/>
        <v>0</v>
      </c>
      <c r="DE68" s="141"/>
      <c r="DF68" s="124">
        <f t="shared" si="239"/>
        <v>0</v>
      </c>
      <c r="DG68" s="124"/>
      <c r="DH68" s="124">
        <f t="shared" si="249"/>
        <v>0</v>
      </c>
      <c r="DI68" s="124"/>
      <c r="DJ68" s="124">
        <f t="shared" si="240"/>
        <v>0</v>
      </c>
      <c r="DK68" s="124"/>
      <c r="DL68" s="129">
        <f t="shared" si="241"/>
        <v>0</v>
      </c>
      <c r="DM68" s="124">
        <f t="shared" si="242"/>
        <v>6</v>
      </c>
      <c r="DN68" s="124">
        <f t="shared" si="242"/>
        <v>572583.79471999989</v>
      </c>
    </row>
    <row r="69" spans="1:118" ht="30" customHeight="1" x14ac:dyDescent="0.25">
      <c r="A69" s="104"/>
      <c r="B69" s="135">
        <v>45</v>
      </c>
      <c r="C69" s="235" t="s">
        <v>234</v>
      </c>
      <c r="D69" s="118" t="s">
        <v>235</v>
      </c>
      <c r="E69" s="107">
        <f t="shared" si="4"/>
        <v>23460</v>
      </c>
      <c r="F69" s="108">
        <v>23500</v>
      </c>
      <c r="G69" s="136">
        <v>4.28</v>
      </c>
      <c r="H69" s="120">
        <v>1</v>
      </c>
      <c r="I69" s="121"/>
      <c r="J69" s="121"/>
      <c r="K69" s="121"/>
      <c r="L69" s="121"/>
      <c r="M69" s="122">
        <v>1.4</v>
      </c>
      <c r="N69" s="122">
        <v>1.68</v>
      </c>
      <c r="O69" s="122">
        <v>2.23</v>
      </c>
      <c r="P69" s="123">
        <v>2.57</v>
      </c>
      <c r="Q69" s="124"/>
      <c r="R69" s="124">
        <f t="shared" si="203"/>
        <v>0</v>
      </c>
      <c r="S69" s="124"/>
      <c r="T69" s="124">
        <f t="shared" si="204"/>
        <v>0</v>
      </c>
      <c r="U69" s="124">
        <v>11</v>
      </c>
      <c r="V69" s="124">
        <f t="shared" si="205"/>
        <v>1903760.2440266667</v>
      </c>
      <c r="W69" s="124"/>
      <c r="X69" s="124">
        <f t="shared" si="206"/>
        <v>0</v>
      </c>
      <c r="Y69" s="124"/>
      <c r="Z69" s="124">
        <f t="shared" si="28"/>
        <v>0</v>
      </c>
      <c r="AA69" s="124"/>
      <c r="AB69" s="124"/>
      <c r="AC69" s="124"/>
      <c r="AD69" s="124">
        <f t="shared" si="207"/>
        <v>0</v>
      </c>
      <c r="AE69" s="124"/>
      <c r="AF69" s="124"/>
      <c r="AG69" s="124"/>
      <c r="AH69" s="124">
        <f t="shared" si="208"/>
        <v>0</v>
      </c>
      <c r="AI69" s="124"/>
      <c r="AJ69" s="124"/>
      <c r="AK69" s="125"/>
      <c r="AL69" s="124">
        <f t="shared" si="209"/>
        <v>0</v>
      </c>
      <c r="AM69" s="124"/>
      <c r="AN69" s="124">
        <f t="shared" si="210"/>
        <v>0</v>
      </c>
      <c r="AO69" s="124"/>
      <c r="AP69" s="124">
        <f t="shared" si="211"/>
        <v>0</v>
      </c>
      <c r="AQ69" s="124">
        <v>0</v>
      </c>
      <c r="AR69" s="124">
        <f>(AQ69*$E69*$G69*$H69*$N69*$AR$13)</f>
        <v>0</v>
      </c>
      <c r="AS69" s="140">
        <v>0</v>
      </c>
      <c r="AT69" s="124">
        <f t="shared" si="213"/>
        <v>0</v>
      </c>
      <c r="AU69" s="124"/>
      <c r="AV69" s="129">
        <f t="shared" si="214"/>
        <v>0</v>
      </c>
      <c r="AW69" s="124"/>
      <c r="AX69" s="124">
        <f t="shared" si="215"/>
        <v>0</v>
      </c>
      <c r="AY69" s="124"/>
      <c r="AZ69" s="124">
        <f t="shared" si="216"/>
        <v>0</v>
      </c>
      <c r="BA69" s="124"/>
      <c r="BB69" s="124">
        <f t="shared" si="217"/>
        <v>0</v>
      </c>
      <c r="BC69" s="124"/>
      <c r="BD69" s="124">
        <f t="shared" si="218"/>
        <v>0</v>
      </c>
      <c r="BE69" s="124"/>
      <c r="BF69" s="124">
        <f t="shared" si="219"/>
        <v>0</v>
      </c>
      <c r="BG69" s="124"/>
      <c r="BH69" s="124">
        <f t="shared" si="220"/>
        <v>0</v>
      </c>
      <c r="BI69" s="124"/>
      <c r="BJ69" s="124">
        <f t="shared" si="243"/>
        <v>0</v>
      </c>
      <c r="BK69" s="124"/>
      <c r="BL69" s="124">
        <f t="shared" si="221"/>
        <v>0</v>
      </c>
      <c r="BM69" s="124"/>
      <c r="BN69" s="124">
        <f t="shared" si="222"/>
        <v>0</v>
      </c>
      <c r="BO69" s="124"/>
      <c r="BP69" s="124">
        <f t="shared" si="223"/>
        <v>0</v>
      </c>
      <c r="BQ69" s="124"/>
      <c r="BR69" s="124">
        <f t="shared" si="244"/>
        <v>0</v>
      </c>
      <c r="BS69" s="124"/>
      <c r="BT69" s="124">
        <f t="shared" si="224"/>
        <v>0</v>
      </c>
      <c r="BU69" s="124">
        <v>0</v>
      </c>
      <c r="BV69" s="124">
        <f>(BU69*$E69*$G69*$H69*$N69*$BV$13)</f>
        <v>0</v>
      </c>
      <c r="BW69" s="124"/>
      <c r="BX69" s="129">
        <f t="shared" si="245"/>
        <v>0</v>
      </c>
      <c r="BY69" s="124"/>
      <c r="BZ69" s="124">
        <f t="shared" si="226"/>
        <v>0</v>
      </c>
      <c r="CA69" s="124"/>
      <c r="CB69" s="124">
        <f t="shared" si="227"/>
        <v>0</v>
      </c>
      <c r="CC69" s="124"/>
      <c r="CD69" s="124">
        <f t="shared" si="228"/>
        <v>0</v>
      </c>
      <c r="CE69" s="124">
        <v>0</v>
      </c>
      <c r="CF69" s="124">
        <f t="shared" si="250"/>
        <v>0</v>
      </c>
      <c r="CG69" s="124"/>
      <c r="CH69" s="124">
        <f t="shared" si="230"/>
        <v>0</v>
      </c>
      <c r="CI69" s="124"/>
      <c r="CJ69" s="124">
        <f t="shared" si="231"/>
        <v>0</v>
      </c>
      <c r="CK69" s="124"/>
      <c r="CL69" s="124">
        <f t="shared" si="232"/>
        <v>0</v>
      </c>
      <c r="CM69" s="124"/>
      <c r="CN69" s="124">
        <f t="shared" si="246"/>
        <v>0</v>
      </c>
      <c r="CO69" s="124"/>
      <c r="CP69" s="124">
        <f t="shared" si="247"/>
        <v>0</v>
      </c>
      <c r="CQ69" s="124"/>
      <c r="CR69" s="124">
        <f t="shared" si="233"/>
        <v>0</v>
      </c>
      <c r="CS69" s="124"/>
      <c r="CT69" s="124">
        <f>(CS69*$E69*$G69*$H69*$N69*$CT$13)</f>
        <v>0</v>
      </c>
      <c r="CU69" s="124"/>
      <c r="CV69" s="124">
        <f t="shared" si="248"/>
        <v>0</v>
      </c>
      <c r="CW69" s="124"/>
      <c r="CX69" s="124">
        <f t="shared" si="235"/>
        <v>0</v>
      </c>
      <c r="CY69" s="140">
        <v>0</v>
      </c>
      <c r="CZ69" s="124">
        <f t="shared" si="236"/>
        <v>0</v>
      </c>
      <c r="DA69" s="124"/>
      <c r="DB69" s="129">
        <f t="shared" si="237"/>
        <v>0</v>
      </c>
      <c r="DC69" s="124"/>
      <c r="DD69" s="124">
        <f t="shared" si="238"/>
        <v>0</v>
      </c>
      <c r="DE69" s="141"/>
      <c r="DF69" s="124">
        <f t="shared" si="239"/>
        <v>0</v>
      </c>
      <c r="DG69" s="124"/>
      <c r="DH69" s="124">
        <f t="shared" si="249"/>
        <v>0</v>
      </c>
      <c r="DI69" s="124"/>
      <c r="DJ69" s="124">
        <f t="shared" si="240"/>
        <v>0</v>
      </c>
      <c r="DK69" s="124"/>
      <c r="DL69" s="129">
        <f t="shared" si="241"/>
        <v>0</v>
      </c>
      <c r="DM69" s="124">
        <f t="shared" si="242"/>
        <v>11</v>
      </c>
      <c r="DN69" s="124">
        <f t="shared" si="242"/>
        <v>1903760.2440266667</v>
      </c>
    </row>
    <row r="70" spans="1:118" s="236" customFormat="1" ht="15.75" customHeight="1" x14ac:dyDescent="0.25">
      <c r="A70" s="104">
        <v>10</v>
      </c>
      <c r="B70" s="143"/>
      <c r="C70" s="143"/>
      <c r="D70" s="106" t="s">
        <v>236</v>
      </c>
      <c r="E70" s="107">
        <f t="shared" si="4"/>
        <v>23460</v>
      </c>
      <c r="F70" s="108">
        <v>23500</v>
      </c>
      <c r="G70" s="144"/>
      <c r="H70" s="120"/>
      <c r="I70" s="121"/>
      <c r="J70" s="121"/>
      <c r="K70" s="121"/>
      <c r="L70" s="121"/>
      <c r="M70" s="133">
        <v>1.4</v>
      </c>
      <c r="N70" s="133">
        <v>1.68</v>
      </c>
      <c r="O70" s="133">
        <v>2.23</v>
      </c>
      <c r="P70" s="134">
        <v>2.57</v>
      </c>
      <c r="Q70" s="115">
        <f>SUM(Q71:Q77)</f>
        <v>0</v>
      </c>
      <c r="R70" s="115">
        <f t="shared" ref="R70:Z70" si="251">SUM(R71:R77)</f>
        <v>0</v>
      </c>
      <c r="S70" s="115">
        <f t="shared" si="251"/>
        <v>0</v>
      </c>
      <c r="T70" s="115">
        <f t="shared" si="251"/>
        <v>0</v>
      </c>
      <c r="U70" s="115">
        <f t="shared" si="251"/>
        <v>570</v>
      </c>
      <c r="V70" s="115">
        <f t="shared" si="251"/>
        <v>27138692.654546671</v>
      </c>
      <c r="W70" s="115">
        <f t="shared" si="251"/>
        <v>23</v>
      </c>
      <c r="X70" s="115">
        <f t="shared" si="251"/>
        <v>3706024.3493000008</v>
      </c>
      <c r="Y70" s="115">
        <f t="shared" si="251"/>
        <v>0</v>
      </c>
      <c r="Z70" s="115">
        <f t="shared" si="251"/>
        <v>0</v>
      </c>
      <c r="AA70" s="115"/>
      <c r="AB70" s="115"/>
      <c r="AC70" s="115">
        <f t="shared" ref="AC70:AH70" si="252">SUM(AC71:AC77)</f>
        <v>0</v>
      </c>
      <c r="AD70" s="115">
        <f t="shared" si="252"/>
        <v>0</v>
      </c>
      <c r="AE70" s="115">
        <f t="shared" si="252"/>
        <v>0</v>
      </c>
      <c r="AF70" s="115">
        <f t="shared" si="252"/>
        <v>0</v>
      </c>
      <c r="AG70" s="115">
        <f t="shared" si="252"/>
        <v>0</v>
      </c>
      <c r="AH70" s="115">
        <f t="shared" si="252"/>
        <v>0</v>
      </c>
      <c r="AI70" s="115"/>
      <c r="AJ70" s="115"/>
      <c r="AK70" s="115">
        <f t="shared" ref="AK70:CV70" si="253">SUM(AK71:AK77)</f>
        <v>0</v>
      </c>
      <c r="AL70" s="115">
        <f t="shared" si="253"/>
        <v>0</v>
      </c>
      <c r="AM70" s="115">
        <f t="shared" si="253"/>
        <v>0</v>
      </c>
      <c r="AN70" s="115">
        <f t="shared" si="253"/>
        <v>0</v>
      </c>
      <c r="AO70" s="115">
        <f t="shared" si="253"/>
        <v>0</v>
      </c>
      <c r="AP70" s="115">
        <f t="shared" si="253"/>
        <v>0</v>
      </c>
      <c r="AQ70" s="115">
        <f t="shared" si="253"/>
        <v>319</v>
      </c>
      <c r="AR70" s="115">
        <f t="shared" si="253"/>
        <v>12038970.636</v>
      </c>
      <c r="AS70" s="115">
        <f t="shared" si="253"/>
        <v>0</v>
      </c>
      <c r="AT70" s="115">
        <f t="shared" si="253"/>
        <v>0</v>
      </c>
      <c r="AU70" s="115">
        <f t="shared" si="253"/>
        <v>0</v>
      </c>
      <c r="AV70" s="115">
        <f t="shared" si="253"/>
        <v>0</v>
      </c>
      <c r="AW70" s="115">
        <f t="shared" si="253"/>
        <v>0</v>
      </c>
      <c r="AX70" s="115">
        <f t="shared" si="253"/>
        <v>0</v>
      </c>
      <c r="AY70" s="115">
        <f t="shared" si="253"/>
        <v>0</v>
      </c>
      <c r="AZ70" s="115">
        <f t="shared" si="253"/>
        <v>0</v>
      </c>
      <c r="BA70" s="115">
        <f t="shared" si="253"/>
        <v>0</v>
      </c>
      <c r="BB70" s="115">
        <f t="shared" si="253"/>
        <v>0</v>
      </c>
      <c r="BC70" s="115">
        <f t="shared" si="253"/>
        <v>0</v>
      </c>
      <c r="BD70" s="115">
        <f t="shared" si="253"/>
        <v>0</v>
      </c>
      <c r="BE70" s="115">
        <f t="shared" si="253"/>
        <v>0</v>
      </c>
      <c r="BF70" s="115">
        <f t="shared" si="253"/>
        <v>0</v>
      </c>
      <c r="BG70" s="115">
        <f t="shared" si="253"/>
        <v>0</v>
      </c>
      <c r="BH70" s="115">
        <f t="shared" si="253"/>
        <v>0</v>
      </c>
      <c r="BI70" s="115">
        <f t="shared" si="253"/>
        <v>25</v>
      </c>
      <c r="BJ70" s="115">
        <f t="shared" si="253"/>
        <v>758804.20000000007</v>
      </c>
      <c r="BK70" s="115">
        <f t="shared" si="253"/>
        <v>0</v>
      </c>
      <c r="BL70" s="115">
        <f t="shared" si="253"/>
        <v>0</v>
      </c>
      <c r="BM70" s="115">
        <f t="shared" si="253"/>
        <v>0</v>
      </c>
      <c r="BN70" s="115">
        <f t="shared" si="253"/>
        <v>0</v>
      </c>
      <c r="BO70" s="115">
        <f t="shared" si="253"/>
        <v>0</v>
      </c>
      <c r="BP70" s="115">
        <f t="shared" si="253"/>
        <v>0</v>
      </c>
      <c r="BQ70" s="115">
        <f t="shared" si="253"/>
        <v>24</v>
      </c>
      <c r="BR70" s="115">
        <f t="shared" si="253"/>
        <v>908988.30399999989</v>
      </c>
      <c r="BS70" s="115">
        <f t="shared" si="253"/>
        <v>0</v>
      </c>
      <c r="BT70" s="115">
        <f t="shared" si="253"/>
        <v>0</v>
      </c>
      <c r="BU70" s="115">
        <f t="shared" si="253"/>
        <v>12</v>
      </c>
      <c r="BV70" s="115">
        <f t="shared" si="253"/>
        <v>452680.9056</v>
      </c>
      <c r="BW70" s="115">
        <f t="shared" si="253"/>
        <v>18</v>
      </c>
      <c r="BX70" s="115">
        <f t="shared" si="253"/>
        <v>695340.57599999988</v>
      </c>
      <c r="BY70" s="115">
        <f t="shared" si="253"/>
        <v>0</v>
      </c>
      <c r="BZ70" s="115">
        <f t="shared" si="253"/>
        <v>0</v>
      </c>
      <c r="CA70" s="115">
        <f t="shared" si="253"/>
        <v>0</v>
      </c>
      <c r="CB70" s="115">
        <f t="shared" si="253"/>
        <v>0</v>
      </c>
      <c r="CC70" s="115">
        <f t="shared" si="253"/>
        <v>0</v>
      </c>
      <c r="CD70" s="115">
        <f t="shared" si="253"/>
        <v>0</v>
      </c>
      <c r="CE70" s="115">
        <f t="shared" si="253"/>
        <v>9</v>
      </c>
      <c r="CF70" s="115">
        <f t="shared" si="253"/>
        <v>277505.53599999996</v>
      </c>
      <c r="CG70" s="115">
        <f t="shared" si="253"/>
        <v>0</v>
      </c>
      <c r="CH70" s="115">
        <f t="shared" si="253"/>
        <v>0</v>
      </c>
      <c r="CI70" s="115">
        <f t="shared" si="253"/>
        <v>0</v>
      </c>
      <c r="CJ70" s="115">
        <f t="shared" si="253"/>
        <v>0</v>
      </c>
      <c r="CK70" s="115">
        <f t="shared" si="253"/>
        <v>0</v>
      </c>
      <c r="CL70" s="115">
        <f t="shared" si="253"/>
        <v>0</v>
      </c>
      <c r="CM70" s="115">
        <f t="shared" si="253"/>
        <v>30</v>
      </c>
      <c r="CN70" s="115">
        <f t="shared" si="253"/>
        <v>794937.73333333316</v>
      </c>
      <c r="CO70" s="115">
        <f t="shared" si="253"/>
        <v>7</v>
      </c>
      <c r="CP70" s="115">
        <f t="shared" si="253"/>
        <v>165852.91800000001</v>
      </c>
      <c r="CQ70" s="115">
        <f t="shared" si="253"/>
        <v>20</v>
      </c>
      <c r="CR70" s="115">
        <f t="shared" si="253"/>
        <v>505869.46666666662</v>
      </c>
      <c r="CS70" s="115">
        <f t="shared" si="253"/>
        <v>48</v>
      </c>
      <c r="CT70" s="115">
        <f t="shared" si="253"/>
        <v>1539288.52</v>
      </c>
      <c r="CU70" s="115">
        <f t="shared" si="253"/>
        <v>13</v>
      </c>
      <c r="CV70" s="115">
        <f t="shared" si="253"/>
        <v>394578.18400000001</v>
      </c>
      <c r="CW70" s="115">
        <f t="shared" ref="CW70:DN70" si="254">SUM(CW71:CW77)</f>
        <v>0</v>
      </c>
      <c r="CX70" s="115">
        <f t="shared" si="254"/>
        <v>0</v>
      </c>
      <c r="CY70" s="115">
        <f t="shared" si="254"/>
        <v>0</v>
      </c>
      <c r="CZ70" s="115">
        <f t="shared" si="254"/>
        <v>0</v>
      </c>
      <c r="DA70" s="115">
        <f t="shared" si="254"/>
        <v>0</v>
      </c>
      <c r="DB70" s="115">
        <f t="shared" si="254"/>
        <v>0</v>
      </c>
      <c r="DC70" s="115">
        <f t="shared" si="254"/>
        <v>0</v>
      </c>
      <c r="DD70" s="115">
        <f t="shared" si="254"/>
        <v>0</v>
      </c>
      <c r="DE70" s="115">
        <f t="shared" si="254"/>
        <v>0</v>
      </c>
      <c r="DF70" s="115">
        <f t="shared" si="254"/>
        <v>0</v>
      </c>
      <c r="DG70" s="115">
        <f t="shared" si="254"/>
        <v>17</v>
      </c>
      <c r="DH70" s="115">
        <f t="shared" si="254"/>
        <v>524658.90399999998</v>
      </c>
      <c r="DI70" s="115">
        <f t="shared" si="254"/>
        <v>1</v>
      </c>
      <c r="DJ70" s="115">
        <f t="shared" si="254"/>
        <v>123482.83066666666</v>
      </c>
      <c r="DK70" s="115">
        <f t="shared" si="254"/>
        <v>0</v>
      </c>
      <c r="DL70" s="115">
        <f t="shared" si="254"/>
        <v>0</v>
      </c>
      <c r="DM70" s="115">
        <f t="shared" si="254"/>
        <v>1136</v>
      </c>
      <c r="DN70" s="115">
        <f t="shared" si="254"/>
        <v>50025675.718113326</v>
      </c>
    </row>
    <row r="71" spans="1:118" ht="16.5" customHeight="1" x14ac:dyDescent="0.25">
      <c r="A71" s="104"/>
      <c r="B71" s="135">
        <v>46</v>
      </c>
      <c r="C71" s="235" t="s">
        <v>237</v>
      </c>
      <c r="D71" s="118" t="s">
        <v>238</v>
      </c>
      <c r="E71" s="107">
        <f t="shared" si="4"/>
        <v>23460</v>
      </c>
      <c r="F71" s="108">
        <v>23500</v>
      </c>
      <c r="G71" s="136">
        <v>2.95</v>
      </c>
      <c r="H71" s="120">
        <v>1</v>
      </c>
      <c r="I71" s="121"/>
      <c r="J71" s="121"/>
      <c r="K71" s="121"/>
      <c r="L71" s="121"/>
      <c r="M71" s="122">
        <v>1.4</v>
      </c>
      <c r="N71" s="122">
        <v>1.68</v>
      </c>
      <c r="O71" s="122">
        <v>2.23</v>
      </c>
      <c r="P71" s="123">
        <v>2.57</v>
      </c>
      <c r="Q71" s="124"/>
      <c r="R71" s="124">
        <f t="shared" ref="R71:R77" si="255">(Q71*$E71*$G71*$H71*$M71*$R$13)</f>
        <v>0</v>
      </c>
      <c r="S71" s="124"/>
      <c r="T71" s="124">
        <f t="shared" ref="T71:T77" si="256">(S71*$E71*$G71*$H71*$M71*$T$13)</f>
        <v>0</v>
      </c>
      <c r="U71" s="124">
        <v>91</v>
      </c>
      <c r="V71" s="124">
        <f t="shared" ref="V71:V77" si="257">(U71*$E71*$G71*$H71*$M71*$V$13)/12*11+(U71*$F71*$G71*$H71*$M71*$V$13)/12</f>
        <v>10855234.441566667</v>
      </c>
      <c r="W71" s="124">
        <v>13</v>
      </c>
      <c r="X71" s="124">
        <f t="shared" ref="X71:X72" si="258">(W71*$E71*$G71*$H71*$M71*$X$13)/12*11+(W71*$F71*$G71*$H71*$M71*$X$13)/12</f>
        <v>1550747.7773666668</v>
      </c>
      <c r="Y71" s="124">
        <v>0</v>
      </c>
      <c r="Z71" s="124">
        <f t="shared" si="28"/>
        <v>0</v>
      </c>
      <c r="AA71" s="124"/>
      <c r="AB71" s="124"/>
      <c r="AC71" s="124"/>
      <c r="AD71" s="124">
        <f t="shared" ref="AD71:AD77" si="259">(AC71*$E71*$G71*$H71*$M71*$AD$13)</f>
        <v>0</v>
      </c>
      <c r="AE71" s="124"/>
      <c r="AF71" s="124"/>
      <c r="AG71" s="124"/>
      <c r="AH71" s="124">
        <f t="shared" ref="AH71:AH77" si="260">(AG71*$E71*$G71*$H71*$M71*$AH$13)</f>
        <v>0</v>
      </c>
      <c r="AI71" s="124"/>
      <c r="AJ71" s="124"/>
      <c r="AK71" s="124"/>
      <c r="AL71" s="124">
        <f t="shared" ref="AL71:AL77" si="261">(AK71*$E71*$G71*$H71*$M71*$AL$13)</f>
        <v>0</v>
      </c>
      <c r="AM71" s="124"/>
      <c r="AN71" s="124">
        <f t="shared" ref="AN71:AN77" si="262">(AM71*$E71*$G71*$H71*$M71*$AN$13)</f>
        <v>0</v>
      </c>
      <c r="AO71" s="124">
        <v>0</v>
      </c>
      <c r="AP71" s="124">
        <f t="shared" ref="AP71:AP77" si="263">(AO71*$E71*$G71*$H71*$M71*$AP$13)</f>
        <v>0</v>
      </c>
      <c r="AQ71" s="124">
        <v>8</v>
      </c>
      <c r="AR71" s="124">
        <f t="shared" ref="AR71:AR76" si="264">(AQ71*$E71*$G71*$H71*$N71*$AR$13)/12*11+(AQ71*$F71*$G71*$H71*$N71*$AR$13)/12</f>
        <v>1023301.6640000001</v>
      </c>
      <c r="AS71" s="140">
        <v>0</v>
      </c>
      <c r="AT71" s="124">
        <f t="shared" ref="AT71:AT77" si="265">(AS71*$E71*$G71*$H71*$N71*$AT$13)/12*4+(AS71*$E71*$G71*$H71*$N71*$AT$15)/12*8</f>
        <v>0</v>
      </c>
      <c r="AU71" s="124">
        <v>0</v>
      </c>
      <c r="AV71" s="124">
        <f t="shared" ref="AV71:AV77" si="266">(AU71*$E71*$G71*$H71*$N71*$AV$13)</f>
        <v>0</v>
      </c>
      <c r="AW71" s="124"/>
      <c r="AX71" s="124">
        <f t="shared" ref="AX71:AX77" si="267">(AW71*$E71*$G71*$H71*$M71*$AX$13)</f>
        <v>0</v>
      </c>
      <c r="AY71" s="124">
        <v>0</v>
      </c>
      <c r="AZ71" s="124">
        <f t="shared" ref="AZ71:AZ77" si="268">(AY71*$E71*$G71*$H71*$M71*$AZ$13)</f>
        <v>0</v>
      </c>
      <c r="BA71" s="124"/>
      <c r="BB71" s="124">
        <f t="shared" ref="BB71:BB77" si="269">(BA71*$E71*$G71*$H71*$M71*$BB$13)</f>
        <v>0</v>
      </c>
      <c r="BC71" s="124">
        <v>0</v>
      </c>
      <c r="BD71" s="124">
        <f t="shared" ref="BD71:BD77" si="270">(BC71*$E71*$G71*$H71*$M71*$BD$13)</f>
        <v>0</v>
      </c>
      <c r="BE71" s="124">
        <v>0</v>
      </c>
      <c r="BF71" s="124">
        <f t="shared" ref="BF71:BF77" si="271">(BE71*$E71*$G71*$H71*$M71*$BF$13)</f>
        <v>0</v>
      </c>
      <c r="BG71" s="124">
        <v>0</v>
      </c>
      <c r="BH71" s="124">
        <f t="shared" ref="BH71:BH77" si="272">(BG71*$E71*$G71*$H71*$M71*$BH$13)</f>
        <v>0</v>
      </c>
      <c r="BI71" s="124"/>
      <c r="BJ71" s="124">
        <f>(BI71*$E71*$G71*$H71*$M71*$BJ$13)</f>
        <v>0</v>
      </c>
      <c r="BK71" s="124"/>
      <c r="BL71" s="124">
        <f t="shared" ref="BL71:BL77" si="273">(BK71*$E71*$G71*$H71*$N71*$BL$13)</f>
        <v>0</v>
      </c>
      <c r="BM71" s="124">
        <v>0</v>
      </c>
      <c r="BN71" s="124">
        <f t="shared" ref="BN71:BN77" si="274">(BM71*$E71*$G71*$H71*$N71*$BN$13)</f>
        <v>0</v>
      </c>
      <c r="BO71" s="124">
        <v>0</v>
      </c>
      <c r="BP71" s="124">
        <f t="shared" ref="BP71:BP77" si="275">(BO71*$E71*$G71*$H71*$N71*$BP$13)</f>
        <v>0</v>
      </c>
      <c r="BQ71" s="124">
        <v>2</v>
      </c>
      <c r="BR71" s="124">
        <f t="shared" ref="BR71:BR76" si="276">(BQ71*$E71*$G71*$H71*$N71*$BR$13)/12*11+(BQ71*$F71*$G71*$H71*$N71*$BR$13)/12</f>
        <v>232568.56</v>
      </c>
      <c r="BS71" s="124"/>
      <c r="BT71" s="124">
        <f t="shared" ref="BT71:BT77" si="277">(BS71*$E71*$G71*$H71*$N71*$BT$13)</f>
        <v>0</v>
      </c>
      <c r="BU71" s="124">
        <v>0</v>
      </c>
      <c r="BV71" s="124">
        <f>(BU71*$E71*$G71*$H71*$N71*$BV$13)</f>
        <v>0</v>
      </c>
      <c r="BW71" s="124"/>
      <c r="BX71" s="129">
        <f>(BW71*$E71*$G71*$H71*$N71*$BX$13)</f>
        <v>0</v>
      </c>
      <c r="BY71" s="124">
        <v>0</v>
      </c>
      <c r="BZ71" s="124">
        <f t="shared" ref="BZ71:BZ77" si="278">(BY71*$E71*$G71*$H71*$M71*$BZ$13)</f>
        <v>0</v>
      </c>
      <c r="CA71" s="124">
        <v>0</v>
      </c>
      <c r="CB71" s="124">
        <f t="shared" ref="CB71:CB77" si="279">(CA71*$E71*$G71*$H71*$M71*$CB$13)</f>
        <v>0</v>
      </c>
      <c r="CC71" s="124">
        <v>0</v>
      </c>
      <c r="CD71" s="124">
        <f t="shared" ref="CD71:CD77" si="280">(CC71*$E71*$G71*$H71*$M71*$CD$13)</f>
        <v>0</v>
      </c>
      <c r="CE71" s="124">
        <v>0</v>
      </c>
      <c r="CF71" s="124">
        <f>(CE71*$E71*$G71*$H71*$N71*$CF$13)</f>
        <v>0</v>
      </c>
      <c r="CG71" s="124">
        <v>0</v>
      </c>
      <c r="CH71" s="124">
        <f t="shared" ref="CH71:CH77" si="281">(CG71*$E71*$G71*$H71*$M71*$CH$13)</f>
        <v>0</v>
      </c>
      <c r="CI71" s="124"/>
      <c r="CJ71" s="124">
        <f t="shared" ref="CJ71:CJ77" si="282">(CI71*$E71*$G71*$H71*$M71*$CJ$13)</f>
        <v>0</v>
      </c>
      <c r="CK71" s="124"/>
      <c r="CL71" s="124">
        <f t="shared" ref="CL71:CL77" si="283">(CK71*$E71*$G71*$H71*$M71*$CL$13)</f>
        <v>0</v>
      </c>
      <c r="CM71" s="124">
        <v>0</v>
      </c>
      <c r="CN71" s="124">
        <f>(CM71*$E71*$G71*$H71*$M71*$CN$13)</f>
        <v>0</v>
      </c>
      <c r="CO71" s="124"/>
      <c r="CP71" s="124">
        <f>(CO71*$E71*$G71*$H71*$M71*$CP$13)</f>
        <v>0</v>
      </c>
      <c r="CQ71" s="124"/>
      <c r="CR71" s="124">
        <f>(CQ71*$E71*$G71*$H71*$M71*$CR$13)</f>
        <v>0</v>
      </c>
      <c r="CS71" s="124">
        <v>0</v>
      </c>
      <c r="CT71" s="124">
        <f>(CS71*$E71*$G71*$H71*$N71*$CT$13)</f>
        <v>0</v>
      </c>
      <c r="CU71" s="124">
        <v>0</v>
      </c>
      <c r="CV71" s="124">
        <f>(CU71*$E71*$G71*$H71*$N71*$CV$13)</f>
        <v>0</v>
      </c>
      <c r="CW71" s="124">
        <v>0</v>
      </c>
      <c r="CX71" s="124">
        <f t="shared" ref="CX71:CX77" si="284">(CW71*$E71*$G71*$H71*$N71*$CX$13)</f>
        <v>0</v>
      </c>
      <c r="CY71" s="140">
        <v>0</v>
      </c>
      <c r="CZ71" s="124">
        <f t="shared" ref="CZ71:CZ77" si="285">(CY71*$E71*$G71*$H71*$N71*$CZ$13)</f>
        <v>0</v>
      </c>
      <c r="DA71" s="124">
        <v>0</v>
      </c>
      <c r="DB71" s="129">
        <f t="shared" ref="DB71:DB77" si="286">(DA71*$E71*$G71*$H71*$N71*$DB$13)</f>
        <v>0</v>
      </c>
      <c r="DC71" s="124">
        <v>0</v>
      </c>
      <c r="DD71" s="124">
        <f t="shared" ref="DD71:DD77" si="287">(DC71*$E71*$G71*$H71*$N71*$DD$13)</f>
        <v>0</v>
      </c>
      <c r="DE71" s="141"/>
      <c r="DF71" s="124">
        <f t="shared" ref="DF71:DF77" si="288">(DE71*$E71*$G71*$H71*$N71*$DF$13)</f>
        <v>0</v>
      </c>
      <c r="DG71" s="124"/>
      <c r="DH71" s="124">
        <f>(DG71*$E71*$G71*$H71*$N71*$DH$13)</f>
        <v>0</v>
      </c>
      <c r="DI71" s="124">
        <v>1</v>
      </c>
      <c r="DJ71" s="124">
        <f>(DI71*$E71*$G71*$H71*$O71*$DJ$13)/12*11+(DI71*$F71*$G71*$H71*$O71*$DJ$13)/12</f>
        <v>123482.83066666666</v>
      </c>
      <c r="DK71" s="124"/>
      <c r="DL71" s="129">
        <f t="shared" ref="DL71:DL77" si="289">(DK71*$E71*$G71*$H71*$P71*$DL$13)</f>
        <v>0</v>
      </c>
      <c r="DM71" s="124">
        <f t="shared" ref="DM71:DN77" si="290">SUM(Q71,S71,U71,W71,Y71,AA71,AC71,AE71,AG71,AI71,AK71,AM71,AS71,AW71,AY71,CC71,AO71,BC71,BE71,BG71,CQ71,BI71,BK71,AQ71,BO71,AU71,CS71,BQ71,CU71,BS71,BU71,BW71,CE71,BY71,CA71,CG71,CI71,CK71,CM71,CO71,CW71,CY71,BM71,BA71,DA71,DC71,DE71,DG71,DI71,DK71)</f>
        <v>115</v>
      </c>
      <c r="DN71" s="124">
        <f t="shared" si="290"/>
        <v>13785335.273600001</v>
      </c>
    </row>
    <row r="72" spans="1:118" ht="15.75" customHeight="1" x14ac:dyDescent="0.25">
      <c r="A72" s="104"/>
      <c r="B72" s="135">
        <v>47</v>
      </c>
      <c r="C72" s="235" t="s">
        <v>239</v>
      </c>
      <c r="D72" s="118" t="s">
        <v>240</v>
      </c>
      <c r="E72" s="107">
        <f t="shared" si="4"/>
        <v>23460</v>
      </c>
      <c r="F72" s="108">
        <v>23500</v>
      </c>
      <c r="G72" s="136">
        <v>5.33</v>
      </c>
      <c r="H72" s="120">
        <v>1</v>
      </c>
      <c r="I72" s="121"/>
      <c r="J72" s="121"/>
      <c r="K72" s="121"/>
      <c r="L72" s="121"/>
      <c r="M72" s="122">
        <v>1.4</v>
      </c>
      <c r="N72" s="122">
        <v>1.68</v>
      </c>
      <c r="O72" s="122">
        <v>2.23</v>
      </c>
      <c r="P72" s="123">
        <v>2.57</v>
      </c>
      <c r="Q72" s="124"/>
      <c r="R72" s="124">
        <f t="shared" si="255"/>
        <v>0</v>
      </c>
      <c r="S72" s="124"/>
      <c r="T72" s="124">
        <f t="shared" si="256"/>
        <v>0</v>
      </c>
      <c r="U72" s="124">
        <v>0</v>
      </c>
      <c r="V72" s="124">
        <f t="shared" si="257"/>
        <v>0</v>
      </c>
      <c r="W72" s="124">
        <v>10</v>
      </c>
      <c r="X72" s="124">
        <f t="shared" si="258"/>
        <v>2155276.5719333338</v>
      </c>
      <c r="Y72" s="124"/>
      <c r="Z72" s="124">
        <f t="shared" si="28"/>
        <v>0</v>
      </c>
      <c r="AA72" s="124"/>
      <c r="AB72" s="124"/>
      <c r="AC72" s="124"/>
      <c r="AD72" s="124">
        <f t="shared" si="259"/>
        <v>0</v>
      </c>
      <c r="AE72" s="124"/>
      <c r="AF72" s="124"/>
      <c r="AG72" s="124"/>
      <c r="AH72" s="124">
        <f t="shared" si="260"/>
        <v>0</v>
      </c>
      <c r="AI72" s="124"/>
      <c r="AJ72" s="124"/>
      <c r="AK72" s="125"/>
      <c r="AL72" s="124">
        <f t="shared" si="261"/>
        <v>0</v>
      </c>
      <c r="AM72" s="124"/>
      <c r="AN72" s="124">
        <f t="shared" si="262"/>
        <v>0</v>
      </c>
      <c r="AO72" s="124"/>
      <c r="AP72" s="124">
        <f t="shared" si="263"/>
        <v>0</v>
      </c>
      <c r="AQ72" s="124">
        <v>0</v>
      </c>
      <c r="AR72" s="124">
        <f t="shared" si="264"/>
        <v>0</v>
      </c>
      <c r="AS72" s="140">
        <v>0</v>
      </c>
      <c r="AT72" s="124">
        <f t="shared" si="265"/>
        <v>0</v>
      </c>
      <c r="AU72" s="124"/>
      <c r="AV72" s="124">
        <f t="shared" si="266"/>
        <v>0</v>
      </c>
      <c r="AW72" s="124"/>
      <c r="AX72" s="124">
        <f t="shared" si="267"/>
        <v>0</v>
      </c>
      <c r="AY72" s="124"/>
      <c r="AZ72" s="124">
        <f t="shared" si="268"/>
        <v>0</v>
      </c>
      <c r="BA72" s="124"/>
      <c r="BB72" s="124">
        <f t="shared" si="269"/>
        <v>0</v>
      </c>
      <c r="BC72" s="124"/>
      <c r="BD72" s="124">
        <f t="shared" si="270"/>
        <v>0</v>
      </c>
      <c r="BE72" s="124"/>
      <c r="BF72" s="124">
        <f t="shared" si="271"/>
        <v>0</v>
      </c>
      <c r="BG72" s="124"/>
      <c r="BH72" s="124">
        <f t="shared" si="272"/>
        <v>0</v>
      </c>
      <c r="BI72" s="124"/>
      <c r="BJ72" s="124">
        <f>(BI72*$E72*$G72*$H72*$M72*$BJ$13)</f>
        <v>0</v>
      </c>
      <c r="BK72" s="124"/>
      <c r="BL72" s="124">
        <f t="shared" si="273"/>
        <v>0</v>
      </c>
      <c r="BM72" s="124"/>
      <c r="BN72" s="124">
        <f t="shared" si="274"/>
        <v>0</v>
      </c>
      <c r="BO72" s="124"/>
      <c r="BP72" s="124">
        <f t="shared" si="275"/>
        <v>0</v>
      </c>
      <c r="BQ72" s="124">
        <v>0</v>
      </c>
      <c r="BR72" s="124">
        <f t="shared" si="276"/>
        <v>0</v>
      </c>
      <c r="BS72" s="124"/>
      <c r="BT72" s="124">
        <f t="shared" si="277"/>
        <v>0</v>
      </c>
      <c r="BU72" s="124">
        <v>0</v>
      </c>
      <c r="BV72" s="124">
        <f>(BU72*$E72*$G72*$H72*$N72*$BV$13)</f>
        <v>0</v>
      </c>
      <c r="BW72" s="124"/>
      <c r="BX72" s="129">
        <f>(BW72*$E72*$G72*$H72*$N72*$BX$13)</f>
        <v>0</v>
      </c>
      <c r="BY72" s="124"/>
      <c r="BZ72" s="124">
        <f t="shared" si="278"/>
        <v>0</v>
      </c>
      <c r="CA72" s="124"/>
      <c r="CB72" s="124">
        <f t="shared" si="279"/>
        <v>0</v>
      </c>
      <c r="CC72" s="124"/>
      <c r="CD72" s="124">
        <f t="shared" si="280"/>
        <v>0</v>
      </c>
      <c r="CE72" s="124">
        <v>0</v>
      </c>
      <c r="CF72" s="124">
        <f>(CE72*$E72*$G72*$H72*$N72*$CF$13)</f>
        <v>0</v>
      </c>
      <c r="CG72" s="124"/>
      <c r="CH72" s="124">
        <f t="shared" si="281"/>
        <v>0</v>
      </c>
      <c r="CI72" s="124"/>
      <c r="CJ72" s="124">
        <f t="shared" si="282"/>
        <v>0</v>
      </c>
      <c r="CK72" s="124"/>
      <c r="CL72" s="124">
        <f t="shared" si="283"/>
        <v>0</v>
      </c>
      <c r="CM72" s="124">
        <v>0</v>
      </c>
      <c r="CN72" s="124">
        <f>(CM72*$E72*$G72*$H72*$M72*$CN$13)</f>
        <v>0</v>
      </c>
      <c r="CO72" s="124"/>
      <c r="CP72" s="124">
        <f>(CO72*$E72*$G72*$H72*$M72*$CP$13)</f>
        <v>0</v>
      </c>
      <c r="CQ72" s="124"/>
      <c r="CR72" s="124">
        <f>(CQ72*$E72*$G72*$H72*$M72*$CR$13)</f>
        <v>0</v>
      </c>
      <c r="CS72" s="124">
        <v>0</v>
      </c>
      <c r="CT72" s="124">
        <f>(CS72*$E72*$G72*$H72*$N72*$CT$13)</f>
        <v>0</v>
      </c>
      <c r="CU72" s="124">
        <v>0</v>
      </c>
      <c r="CV72" s="124">
        <f>(CU72*$E72*$G72*$H72*$N72*$CV$13)</f>
        <v>0</v>
      </c>
      <c r="CW72" s="124"/>
      <c r="CX72" s="124">
        <f t="shared" si="284"/>
        <v>0</v>
      </c>
      <c r="CY72" s="140">
        <v>0</v>
      </c>
      <c r="CZ72" s="124">
        <f t="shared" si="285"/>
        <v>0</v>
      </c>
      <c r="DA72" s="124"/>
      <c r="DB72" s="129">
        <f t="shared" si="286"/>
        <v>0</v>
      </c>
      <c r="DC72" s="124"/>
      <c r="DD72" s="124">
        <f t="shared" si="287"/>
        <v>0</v>
      </c>
      <c r="DE72" s="141"/>
      <c r="DF72" s="124">
        <f t="shared" si="288"/>
        <v>0</v>
      </c>
      <c r="DG72" s="124"/>
      <c r="DH72" s="124">
        <f>(DG72*$E72*$G72*$H72*$N72*$DH$13)</f>
        <v>0</v>
      </c>
      <c r="DI72" s="124"/>
      <c r="DJ72" s="124">
        <f t="shared" ref="DJ72:DJ77" si="291">(DI72*$E72*$G72*$H72*$O72*$DJ$13)</f>
        <v>0</v>
      </c>
      <c r="DK72" s="124"/>
      <c r="DL72" s="129">
        <f t="shared" si="289"/>
        <v>0</v>
      </c>
      <c r="DM72" s="124">
        <f t="shared" si="290"/>
        <v>10</v>
      </c>
      <c r="DN72" s="124">
        <f t="shared" si="290"/>
        <v>2155276.5719333338</v>
      </c>
    </row>
    <row r="73" spans="1:118" ht="15.75" customHeight="1" x14ac:dyDescent="0.25">
      <c r="A73" s="104"/>
      <c r="B73" s="135">
        <v>48</v>
      </c>
      <c r="C73" s="235" t="s">
        <v>241</v>
      </c>
      <c r="D73" s="118" t="s">
        <v>242</v>
      </c>
      <c r="E73" s="107">
        <f t="shared" si="4"/>
        <v>23460</v>
      </c>
      <c r="F73" s="108">
        <v>23500</v>
      </c>
      <c r="G73" s="136">
        <v>0.77</v>
      </c>
      <c r="H73" s="120">
        <v>1</v>
      </c>
      <c r="I73" s="121"/>
      <c r="J73" s="121"/>
      <c r="K73" s="121"/>
      <c r="L73" s="121"/>
      <c r="M73" s="122">
        <v>1.4</v>
      </c>
      <c r="N73" s="122">
        <v>1.68</v>
      </c>
      <c r="O73" s="122">
        <v>2.23</v>
      </c>
      <c r="P73" s="123">
        <v>2.57</v>
      </c>
      <c r="Q73" s="124"/>
      <c r="R73" s="124">
        <f t="shared" si="255"/>
        <v>0</v>
      </c>
      <c r="S73" s="124"/>
      <c r="T73" s="124">
        <f t="shared" si="256"/>
        <v>0</v>
      </c>
      <c r="U73" s="124">
        <v>240</v>
      </c>
      <c r="V73" s="124">
        <f t="shared" si="257"/>
        <v>7472703.7615999999</v>
      </c>
      <c r="W73" s="124"/>
      <c r="X73" s="124">
        <f t="shared" ref="X73:X77" si="292">(W73*$E73*$G73*$H73*$M73*$X$13)</f>
        <v>0</v>
      </c>
      <c r="Y73" s="124"/>
      <c r="Z73" s="124">
        <f t="shared" si="28"/>
        <v>0</v>
      </c>
      <c r="AA73" s="124"/>
      <c r="AB73" s="124"/>
      <c r="AC73" s="124"/>
      <c r="AD73" s="124">
        <f t="shared" si="259"/>
        <v>0</v>
      </c>
      <c r="AE73" s="124"/>
      <c r="AF73" s="124"/>
      <c r="AG73" s="124"/>
      <c r="AH73" s="124">
        <f t="shared" si="260"/>
        <v>0</v>
      </c>
      <c r="AI73" s="124"/>
      <c r="AJ73" s="124"/>
      <c r="AK73" s="125"/>
      <c r="AL73" s="124">
        <f t="shared" si="261"/>
        <v>0</v>
      </c>
      <c r="AM73" s="124"/>
      <c r="AN73" s="124">
        <f t="shared" si="262"/>
        <v>0</v>
      </c>
      <c r="AO73" s="124"/>
      <c r="AP73" s="124">
        <f t="shared" si="263"/>
        <v>0</v>
      </c>
      <c r="AQ73" s="124">
        <v>180</v>
      </c>
      <c r="AR73" s="124">
        <f t="shared" si="264"/>
        <v>6009729.2640000014</v>
      </c>
      <c r="AS73" s="140">
        <v>0</v>
      </c>
      <c r="AT73" s="124">
        <f t="shared" si="265"/>
        <v>0</v>
      </c>
      <c r="AU73" s="124"/>
      <c r="AV73" s="129">
        <f t="shared" si="266"/>
        <v>0</v>
      </c>
      <c r="AW73" s="153"/>
      <c r="AX73" s="124">
        <f t="shared" si="267"/>
        <v>0</v>
      </c>
      <c r="AY73" s="124"/>
      <c r="AZ73" s="124">
        <f t="shared" si="268"/>
        <v>0</v>
      </c>
      <c r="BA73" s="124"/>
      <c r="BB73" s="124">
        <f t="shared" si="269"/>
        <v>0</v>
      </c>
      <c r="BC73" s="124"/>
      <c r="BD73" s="124">
        <f t="shared" si="270"/>
        <v>0</v>
      </c>
      <c r="BE73" s="124"/>
      <c r="BF73" s="124">
        <f t="shared" si="271"/>
        <v>0</v>
      </c>
      <c r="BG73" s="124"/>
      <c r="BH73" s="124">
        <f t="shared" si="272"/>
        <v>0</v>
      </c>
      <c r="BI73" s="124">
        <v>25</v>
      </c>
      <c r="BJ73" s="124">
        <f>(BI73*$E73*$G73*$H73*$M73*$BJ$13)/12*11+(BI73*$F73*$G73*$H73*$M73*$BJ$13)/12</f>
        <v>758804.20000000007</v>
      </c>
      <c r="BK73" s="124"/>
      <c r="BL73" s="124">
        <f t="shared" si="273"/>
        <v>0</v>
      </c>
      <c r="BM73" s="124"/>
      <c r="BN73" s="124">
        <f t="shared" si="274"/>
        <v>0</v>
      </c>
      <c r="BO73" s="124"/>
      <c r="BP73" s="124">
        <f t="shared" si="275"/>
        <v>0</v>
      </c>
      <c r="BQ73" s="124">
        <v>20</v>
      </c>
      <c r="BR73" s="124">
        <f t="shared" si="276"/>
        <v>607043.36</v>
      </c>
      <c r="BS73" s="124"/>
      <c r="BT73" s="124">
        <f t="shared" si="277"/>
        <v>0</v>
      </c>
      <c r="BU73" s="124">
        <v>9</v>
      </c>
      <c r="BV73" s="124">
        <f t="shared" ref="BV73:BV76" si="293">(BU73*$E73*$G73*$H73*$N73*$BV$13)/12*11+(BU73*$F73*$G73*$H73*$N73*$BV$13)/12</f>
        <v>327803.41440000001</v>
      </c>
      <c r="BW73" s="124">
        <v>15</v>
      </c>
      <c r="BX73" s="129">
        <f t="shared" ref="BX73:BX76" si="294">(BW73*$E73*$G73*$H73*$N73*$BX$13)/12*11+(BW73*$F73*$G73*$H73*$N73*$BX$13)/12</f>
        <v>546339.02399999986</v>
      </c>
      <c r="BY73" s="124"/>
      <c r="BZ73" s="124">
        <f t="shared" si="278"/>
        <v>0</v>
      </c>
      <c r="CA73" s="124"/>
      <c r="CB73" s="124">
        <f t="shared" si="279"/>
        <v>0</v>
      </c>
      <c r="CC73" s="124"/>
      <c r="CD73" s="124">
        <f t="shared" si="280"/>
        <v>0</v>
      </c>
      <c r="CE73" s="124">
        <v>8</v>
      </c>
      <c r="CF73" s="124">
        <f t="shared" ref="CF73:CF75" si="295">(CE73*$E73*$G73*$H73*$N73*$CF$13)/12*11+(CE73*$F73*$G73*$H73*$N73*$CF$13)/12</f>
        <v>242817.34399999998</v>
      </c>
      <c r="CG73" s="124"/>
      <c r="CH73" s="124">
        <f t="shared" si="281"/>
        <v>0</v>
      </c>
      <c r="CI73" s="124"/>
      <c r="CJ73" s="124">
        <f t="shared" si="282"/>
        <v>0</v>
      </c>
      <c r="CK73" s="124"/>
      <c r="CL73" s="124">
        <f t="shared" si="283"/>
        <v>0</v>
      </c>
      <c r="CM73" s="124">
        <v>20</v>
      </c>
      <c r="CN73" s="124">
        <f t="shared" ref="CN73:CN76" si="296">(CM73*$E73*$G73*$H73*$M73*$CN$13)/12*11+(CM73*$F73*$G73*$H73*$M73*$CN$13)/12</f>
        <v>505869.46666666662</v>
      </c>
      <c r="CO73" s="124">
        <v>5</v>
      </c>
      <c r="CP73" s="124">
        <f t="shared" ref="CP73:CP75" si="297">(CO73*$E73*$G73*$H73*$M73*$CP$13)/12*11+(CO73*$F73*$G73*$H73*$M73*$CP$13)/12</f>
        <v>113820.63</v>
      </c>
      <c r="CQ73" s="124">
        <v>20</v>
      </c>
      <c r="CR73" s="124">
        <f>(CQ73*$E73*$G73*$H73*$M73*$CR$13)/12*11+(CQ73*$F73*$G73*$H73*$M73*$CR$13)/12</f>
        <v>505869.46666666662</v>
      </c>
      <c r="CS73" s="124">
        <v>29</v>
      </c>
      <c r="CT73" s="124">
        <f t="shared" ref="CT73:CT76" si="298">(CS73*$E73*$G73*$H73*$N73*$CT$13)/12*11+(CS73*$F73*$G73*$H73*$N73*$CT$13)/12</f>
        <v>880212.87199999986</v>
      </c>
      <c r="CU73" s="124">
        <v>13</v>
      </c>
      <c r="CV73" s="124">
        <f>(CU73*$E73*$G73*$H73*$N73*$CV$13)/12*11+(CU73*$F73*$G73*$H73*$N73*$CV$13)/12</f>
        <v>394578.18400000001</v>
      </c>
      <c r="CW73" s="124"/>
      <c r="CX73" s="124">
        <f t="shared" si="284"/>
        <v>0</v>
      </c>
      <c r="CY73" s="140">
        <v>0</v>
      </c>
      <c r="CZ73" s="124">
        <f t="shared" si="285"/>
        <v>0</v>
      </c>
      <c r="DA73" s="124"/>
      <c r="DB73" s="129">
        <f t="shared" si="286"/>
        <v>0</v>
      </c>
      <c r="DC73" s="124"/>
      <c r="DD73" s="124">
        <f t="shared" si="287"/>
        <v>0</v>
      </c>
      <c r="DE73" s="141"/>
      <c r="DF73" s="124">
        <f t="shared" si="288"/>
        <v>0</v>
      </c>
      <c r="DG73" s="124">
        <v>15</v>
      </c>
      <c r="DH73" s="124">
        <f t="shared" ref="DH73:DH75" si="299">(DG73*$E73*$G73*$H73*$N73*$DH$13)/12*11+(DG73*$F73*$G73*$H73*$N73*$DH$13)/12</f>
        <v>455282.52</v>
      </c>
      <c r="DI73" s="124"/>
      <c r="DJ73" s="124">
        <f t="shared" si="291"/>
        <v>0</v>
      </c>
      <c r="DK73" s="124"/>
      <c r="DL73" s="129">
        <f t="shared" si="289"/>
        <v>0</v>
      </c>
      <c r="DM73" s="124">
        <f t="shared" si="290"/>
        <v>599</v>
      </c>
      <c r="DN73" s="124">
        <f t="shared" si="290"/>
        <v>18820873.507333331</v>
      </c>
    </row>
    <row r="74" spans="1:118" ht="15.75" customHeight="1" x14ac:dyDescent="0.25">
      <c r="A74" s="104"/>
      <c r="B74" s="135">
        <v>49</v>
      </c>
      <c r="C74" s="235" t="s">
        <v>243</v>
      </c>
      <c r="D74" s="118" t="s">
        <v>244</v>
      </c>
      <c r="E74" s="107">
        <f t="shared" si="4"/>
        <v>23460</v>
      </c>
      <c r="F74" s="108">
        <v>23500</v>
      </c>
      <c r="G74" s="136">
        <v>0.97</v>
      </c>
      <c r="H74" s="120">
        <v>1</v>
      </c>
      <c r="I74" s="121"/>
      <c r="J74" s="121"/>
      <c r="K74" s="121"/>
      <c r="L74" s="121"/>
      <c r="M74" s="122">
        <v>1.4</v>
      </c>
      <c r="N74" s="122">
        <v>1.68</v>
      </c>
      <c r="O74" s="122">
        <v>2.23</v>
      </c>
      <c r="P74" s="123">
        <v>2.57</v>
      </c>
      <c r="Q74" s="124"/>
      <c r="R74" s="124">
        <f t="shared" si="255"/>
        <v>0</v>
      </c>
      <c r="S74" s="124"/>
      <c r="T74" s="124">
        <f t="shared" si="256"/>
        <v>0</v>
      </c>
      <c r="U74" s="124">
        <v>20</v>
      </c>
      <c r="V74" s="124">
        <f t="shared" si="257"/>
        <v>784472.14813333342</v>
      </c>
      <c r="W74" s="124"/>
      <c r="X74" s="124">
        <f t="shared" si="292"/>
        <v>0</v>
      </c>
      <c r="Y74" s="124"/>
      <c r="Z74" s="124">
        <f t="shared" si="28"/>
        <v>0</v>
      </c>
      <c r="AA74" s="124"/>
      <c r="AB74" s="124"/>
      <c r="AC74" s="124"/>
      <c r="AD74" s="124">
        <f t="shared" si="259"/>
        <v>0</v>
      </c>
      <c r="AE74" s="124"/>
      <c r="AF74" s="124"/>
      <c r="AG74" s="124"/>
      <c r="AH74" s="124">
        <f t="shared" si="260"/>
        <v>0</v>
      </c>
      <c r="AI74" s="124"/>
      <c r="AJ74" s="124"/>
      <c r="AK74" s="125"/>
      <c r="AL74" s="124">
        <f t="shared" si="261"/>
        <v>0</v>
      </c>
      <c r="AM74" s="124"/>
      <c r="AN74" s="124">
        <f t="shared" si="262"/>
        <v>0</v>
      </c>
      <c r="AO74" s="124"/>
      <c r="AP74" s="124">
        <f t="shared" si="263"/>
        <v>0</v>
      </c>
      <c r="AQ74" s="124">
        <v>0</v>
      </c>
      <c r="AR74" s="124">
        <f t="shared" si="264"/>
        <v>0</v>
      </c>
      <c r="AS74" s="140">
        <v>0</v>
      </c>
      <c r="AT74" s="124">
        <f t="shared" si="265"/>
        <v>0</v>
      </c>
      <c r="AU74" s="124"/>
      <c r="AV74" s="124">
        <f t="shared" si="266"/>
        <v>0</v>
      </c>
      <c r="AW74" s="124"/>
      <c r="AX74" s="124">
        <f t="shared" si="267"/>
        <v>0</v>
      </c>
      <c r="AY74" s="124"/>
      <c r="AZ74" s="124">
        <f t="shared" si="268"/>
        <v>0</v>
      </c>
      <c r="BA74" s="124"/>
      <c r="BB74" s="124">
        <f t="shared" si="269"/>
        <v>0</v>
      </c>
      <c r="BC74" s="124"/>
      <c r="BD74" s="124">
        <f t="shared" si="270"/>
        <v>0</v>
      </c>
      <c r="BE74" s="124"/>
      <c r="BF74" s="124">
        <f t="shared" si="271"/>
        <v>0</v>
      </c>
      <c r="BG74" s="124"/>
      <c r="BH74" s="124">
        <f t="shared" si="272"/>
        <v>0</v>
      </c>
      <c r="BI74" s="124"/>
      <c r="BJ74" s="124">
        <f>(BI74*$E74*$G74*$H74*$M74*$BJ$13)</f>
        <v>0</v>
      </c>
      <c r="BK74" s="124"/>
      <c r="BL74" s="124">
        <f t="shared" si="273"/>
        <v>0</v>
      </c>
      <c r="BM74" s="124"/>
      <c r="BN74" s="124">
        <f t="shared" si="274"/>
        <v>0</v>
      </c>
      <c r="BO74" s="124"/>
      <c r="BP74" s="124">
        <f t="shared" si="275"/>
        <v>0</v>
      </c>
      <c r="BQ74" s="124">
        <v>0</v>
      </c>
      <c r="BR74" s="124">
        <f t="shared" si="276"/>
        <v>0</v>
      </c>
      <c r="BS74" s="124"/>
      <c r="BT74" s="124">
        <f t="shared" si="277"/>
        <v>0</v>
      </c>
      <c r="BU74" s="124">
        <v>0</v>
      </c>
      <c r="BV74" s="124">
        <f t="shared" si="293"/>
        <v>0</v>
      </c>
      <c r="BW74" s="124"/>
      <c r="BX74" s="129">
        <f t="shared" si="294"/>
        <v>0</v>
      </c>
      <c r="BY74" s="124"/>
      <c r="BZ74" s="124">
        <f t="shared" si="278"/>
        <v>0</v>
      </c>
      <c r="CA74" s="124"/>
      <c r="CB74" s="124">
        <f t="shared" si="279"/>
        <v>0</v>
      </c>
      <c r="CC74" s="124"/>
      <c r="CD74" s="124">
        <f t="shared" si="280"/>
        <v>0</v>
      </c>
      <c r="CE74" s="124">
        <v>0</v>
      </c>
      <c r="CF74" s="124">
        <f t="shared" si="295"/>
        <v>0</v>
      </c>
      <c r="CG74" s="124"/>
      <c r="CH74" s="124">
        <f t="shared" si="281"/>
        <v>0</v>
      </c>
      <c r="CI74" s="124"/>
      <c r="CJ74" s="124">
        <f t="shared" si="282"/>
        <v>0</v>
      </c>
      <c r="CK74" s="124"/>
      <c r="CL74" s="124">
        <f t="shared" si="283"/>
        <v>0</v>
      </c>
      <c r="CM74" s="124">
        <v>0</v>
      </c>
      <c r="CN74" s="124">
        <f t="shared" si="296"/>
        <v>0</v>
      </c>
      <c r="CO74" s="124"/>
      <c r="CP74" s="124">
        <f t="shared" si="297"/>
        <v>0</v>
      </c>
      <c r="CQ74" s="124"/>
      <c r="CR74" s="124">
        <f>(CQ74*$E74*$G74*$H74*$M74*$CR$13)</f>
        <v>0</v>
      </c>
      <c r="CS74" s="124">
        <v>0</v>
      </c>
      <c r="CT74" s="124">
        <f t="shared" si="298"/>
        <v>0</v>
      </c>
      <c r="CU74" s="124">
        <v>0</v>
      </c>
      <c r="CV74" s="124">
        <f>(CU74*$E74*$G74*$H74*$N74*$CV$13)</f>
        <v>0</v>
      </c>
      <c r="CW74" s="124"/>
      <c r="CX74" s="124">
        <f t="shared" si="284"/>
        <v>0</v>
      </c>
      <c r="CY74" s="140">
        <v>0</v>
      </c>
      <c r="CZ74" s="124">
        <f t="shared" si="285"/>
        <v>0</v>
      </c>
      <c r="DA74" s="124"/>
      <c r="DB74" s="129">
        <f t="shared" si="286"/>
        <v>0</v>
      </c>
      <c r="DC74" s="124"/>
      <c r="DD74" s="124">
        <f t="shared" si="287"/>
        <v>0</v>
      </c>
      <c r="DE74" s="141"/>
      <c r="DF74" s="124">
        <f t="shared" si="288"/>
        <v>0</v>
      </c>
      <c r="DG74" s="124"/>
      <c r="DH74" s="124">
        <f t="shared" si="299"/>
        <v>0</v>
      </c>
      <c r="DI74" s="124"/>
      <c r="DJ74" s="124">
        <f t="shared" si="291"/>
        <v>0</v>
      </c>
      <c r="DK74" s="124"/>
      <c r="DL74" s="129">
        <f t="shared" si="289"/>
        <v>0</v>
      </c>
      <c r="DM74" s="124">
        <f t="shared" si="290"/>
        <v>20</v>
      </c>
      <c r="DN74" s="124">
        <f t="shared" si="290"/>
        <v>784472.14813333342</v>
      </c>
    </row>
    <row r="75" spans="1:118" ht="15.75" customHeight="1" x14ac:dyDescent="0.25">
      <c r="A75" s="104"/>
      <c r="B75" s="135">
        <v>50</v>
      </c>
      <c r="C75" s="235" t="s">
        <v>245</v>
      </c>
      <c r="D75" s="118" t="s">
        <v>246</v>
      </c>
      <c r="E75" s="107">
        <f t="shared" si="4"/>
        <v>23460</v>
      </c>
      <c r="F75" s="108">
        <v>23500</v>
      </c>
      <c r="G75" s="136">
        <v>0.88</v>
      </c>
      <c r="H75" s="120">
        <v>1</v>
      </c>
      <c r="I75" s="121"/>
      <c r="J75" s="121"/>
      <c r="K75" s="121"/>
      <c r="L75" s="121"/>
      <c r="M75" s="122">
        <v>1.4</v>
      </c>
      <c r="N75" s="122">
        <v>1.68</v>
      </c>
      <c r="O75" s="122">
        <v>2.23</v>
      </c>
      <c r="P75" s="123">
        <v>2.57</v>
      </c>
      <c r="Q75" s="124"/>
      <c r="R75" s="124">
        <f t="shared" si="255"/>
        <v>0</v>
      </c>
      <c r="S75" s="124"/>
      <c r="T75" s="124">
        <f t="shared" si="256"/>
        <v>0</v>
      </c>
      <c r="U75" s="124">
        <v>198</v>
      </c>
      <c r="V75" s="124">
        <f t="shared" si="257"/>
        <v>7045692.1180800004</v>
      </c>
      <c r="W75" s="124"/>
      <c r="X75" s="124">
        <f t="shared" si="292"/>
        <v>0</v>
      </c>
      <c r="Y75" s="124"/>
      <c r="Z75" s="124">
        <f t="shared" si="28"/>
        <v>0</v>
      </c>
      <c r="AA75" s="124"/>
      <c r="AB75" s="124"/>
      <c r="AC75" s="124"/>
      <c r="AD75" s="124">
        <f t="shared" si="259"/>
        <v>0</v>
      </c>
      <c r="AE75" s="124"/>
      <c r="AF75" s="124"/>
      <c r="AG75" s="124"/>
      <c r="AH75" s="124">
        <f t="shared" si="260"/>
        <v>0</v>
      </c>
      <c r="AI75" s="124"/>
      <c r="AJ75" s="124"/>
      <c r="AK75" s="125"/>
      <c r="AL75" s="124">
        <f t="shared" si="261"/>
        <v>0</v>
      </c>
      <c r="AM75" s="124"/>
      <c r="AN75" s="124">
        <f t="shared" si="262"/>
        <v>0</v>
      </c>
      <c r="AO75" s="124"/>
      <c r="AP75" s="124">
        <f t="shared" si="263"/>
        <v>0</v>
      </c>
      <c r="AQ75" s="124">
        <v>130</v>
      </c>
      <c r="AR75" s="124">
        <f t="shared" si="264"/>
        <v>4960411.4559999993</v>
      </c>
      <c r="AS75" s="140">
        <v>0</v>
      </c>
      <c r="AT75" s="124">
        <f t="shared" si="265"/>
        <v>0</v>
      </c>
      <c r="AU75" s="124"/>
      <c r="AV75" s="129">
        <f t="shared" si="266"/>
        <v>0</v>
      </c>
      <c r="AW75" s="153"/>
      <c r="AX75" s="124">
        <f t="shared" si="267"/>
        <v>0</v>
      </c>
      <c r="AY75" s="124"/>
      <c r="AZ75" s="124">
        <f t="shared" si="268"/>
        <v>0</v>
      </c>
      <c r="BA75" s="124"/>
      <c r="BB75" s="124">
        <f t="shared" si="269"/>
        <v>0</v>
      </c>
      <c r="BC75" s="124"/>
      <c r="BD75" s="124">
        <f t="shared" si="270"/>
        <v>0</v>
      </c>
      <c r="BE75" s="124"/>
      <c r="BF75" s="124">
        <f t="shared" si="271"/>
        <v>0</v>
      </c>
      <c r="BG75" s="124"/>
      <c r="BH75" s="124">
        <f t="shared" si="272"/>
        <v>0</v>
      </c>
      <c r="BI75" s="124"/>
      <c r="BJ75" s="124">
        <f>(BI75*$E75*$G75*$H75*$M75*$BJ$13)</f>
        <v>0</v>
      </c>
      <c r="BK75" s="124"/>
      <c r="BL75" s="124">
        <f t="shared" si="273"/>
        <v>0</v>
      </c>
      <c r="BM75" s="124"/>
      <c r="BN75" s="124">
        <f t="shared" si="274"/>
        <v>0</v>
      </c>
      <c r="BO75" s="124"/>
      <c r="BP75" s="124">
        <f t="shared" si="275"/>
        <v>0</v>
      </c>
      <c r="BQ75" s="124">
        <v>2</v>
      </c>
      <c r="BR75" s="124">
        <f t="shared" si="276"/>
        <v>69376.383999999991</v>
      </c>
      <c r="BS75" s="124"/>
      <c r="BT75" s="124">
        <f t="shared" si="277"/>
        <v>0</v>
      </c>
      <c r="BU75" s="124">
        <v>3</v>
      </c>
      <c r="BV75" s="124">
        <f t="shared" si="293"/>
        <v>124877.4912</v>
      </c>
      <c r="BW75" s="124"/>
      <c r="BX75" s="129">
        <f t="shared" si="294"/>
        <v>0</v>
      </c>
      <c r="BY75" s="124"/>
      <c r="BZ75" s="124">
        <f t="shared" si="278"/>
        <v>0</v>
      </c>
      <c r="CA75" s="124"/>
      <c r="CB75" s="124">
        <f t="shared" si="279"/>
        <v>0</v>
      </c>
      <c r="CC75" s="124"/>
      <c r="CD75" s="124">
        <f t="shared" si="280"/>
        <v>0</v>
      </c>
      <c r="CE75" s="124">
        <v>1</v>
      </c>
      <c r="CF75" s="124">
        <f t="shared" si="295"/>
        <v>34688.191999999995</v>
      </c>
      <c r="CG75" s="124"/>
      <c r="CH75" s="124">
        <f t="shared" si="281"/>
        <v>0</v>
      </c>
      <c r="CI75" s="124"/>
      <c r="CJ75" s="124">
        <f t="shared" si="282"/>
        <v>0</v>
      </c>
      <c r="CK75" s="124"/>
      <c r="CL75" s="124">
        <f t="shared" si="283"/>
        <v>0</v>
      </c>
      <c r="CM75" s="124">
        <v>10</v>
      </c>
      <c r="CN75" s="124">
        <f t="shared" si="296"/>
        <v>289068.2666666666</v>
      </c>
      <c r="CO75" s="124">
        <v>2</v>
      </c>
      <c r="CP75" s="124">
        <f t="shared" si="297"/>
        <v>52032.288</v>
      </c>
      <c r="CQ75" s="124"/>
      <c r="CR75" s="124">
        <f>(CQ75*$E75*$G75*$H75*$M75*$CR$13)</f>
        <v>0</v>
      </c>
      <c r="CS75" s="124">
        <v>19</v>
      </c>
      <c r="CT75" s="124">
        <f t="shared" si="298"/>
        <v>659075.64800000004</v>
      </c>
      <c r="CU75" s="124">
        <v>0</v>
      </c>
      <c r="CV75" s="124">
        <f>(CU75*$E75*$G75*$H75*$N75*$CV$13)</f>
        <v>0</v>
      </c>
      <c r="CW75" s="124"/>
      <c r="CX75" s="124">
        <f t="shared" si="284"/>
        <v>0</v>
      </c>
      <c r="CY75" s="140">
        <v>0</v>
      </c>
      <c r="CZ75" s="124">
        <f t="shared" si="285"/>
        <v>0</v>
      </c>
      <c r="DA75" s="124"/>
      <c r="DB75" s="129">
        <f t="shared" si="286"/>
        <v>0</v>
      </c>
      <c r="DC75" s="124"/>
      <c r="DD75" s="124">
        <f t="shared" si="287"/>
        <v>0</v>
      </c>
      <c r="DE75" s="141"/>
      <c r="DF75" s="124">
        <f t="shared" si="288"/>
        <v>0</v>
      </c>
      <c r="DG75" s="124">
        <v>2</v>
      </c>
      <c r="DH75" s="124">
        <f t="shared" si="299"/>
        <v>69376.383999999991</v>
      </c>
      <c r="DI75" s="124"/>
      <c r="DJ75" s="124">
        <f t="shared" si="291"/>
        <v>0</v>
      </c>
      <c r="DK75" s="124"/>
      <c r="DL75" s="129">
        <f t="shared" si="289"/>
        <v>0</v>
      </c>
      <c r="DM75" s="124">
        <f t="shared" si="290"/>
        <v>367</v>
      </c>
      <c r="DN75" s="124">
        <f t="shared" si="290"/>
        <v>13304598.227946667</v>
      </c>
    </row>
    <row r="76" spans="1:118" ht="15.75" customHeight="1" x14ac:dyDescent="0.25">
      <c r="A76" s="104"/>
      <c r="B76" s="135">
        <v>51</v>
      </c>
      <c r="C76" s="235" t="s">
        <v>247</v>
      </c>
      <c r="D76" s="118" t="s">
        <v>248</v>
      </c>
      <c r="E76" s="107">
        <f t="shared" si="4"/>
        <v>23460</v>
      </c>
      <c r="F76" s="108">
        <v>23500</v>
      </c>
      <c r="G76" s="136">
        <v>1.05</v>
      </c>
      <c r="H76" s="120">
        <v>1</v>
      </c>
      <c r="I76" s="121"/>
      <c r="J76" s="121"/>
      <c r="K76" s="121"/>
      <c r="L76" s="121"/>
      <c r="M76" s="122">
        <v>1.4</v>
      </c>
      <c r="N76" s="122">
        <v>1.68</v>
      </c>
      <c r="O76" s="122">
        <v>2.23</v>
      </c>
      <c r="P76" s="123">
        <v>2.57</v>
      </c>
      <c r="Q76" s="124"/>
      <c r="R76" s="124">
        <f t="shared" si="255"/>
        <v>0</v>
      </c>
      <c r="S76" s="124"/>
      <c r="T76" s="124">
        <f t="shared" si="256"/>
        <v>0</v>
      </c>
      <c r="U76" s="124">
        <v>10</v>
      </c>
      <c r="V76" s="124">
        <f t="shared" si="257"/>
        <v>424585.44099999999</v>
      </c>
      <c r="W76" s="124"/>
      <c r="X76" s="124">
        <f t="shared" si="292"/>
        <v>0</v>
      </c>
      <c r="Y76" s="124"/>
      <c r="Z76" s="124">
        <f t="shared" si="28"/>
        <v>0</v>
      </c>
      <c r="AA76" s="124"/>
      <c r="AB76" s="124"/>
      <c r="AC76" s="124"/>
      <c r="AD76" s="124">
        <f t="shared" si="259"/>
        <v>0</v>
      </c>
      <c r="AE76" s="124"/>
      <c r="AF76" s="124"/>
      <c r="AG76" s="124"/>
      <c r="AH76" s="124">
        <f t="shared" si="260"/>
        <v>0</v>
      </c>
      <c r="AI76" s="124"/>
      <c r="AJ76" s="124"/>
      <c r="AK76" s="125"/>
      <c r="AL76" s="124">
        <f t="shared" si="261"/>
        <v>0</v>
      </c>
      <c r="AM76" s="124"/>
      <c r="AN76" s="124">
        <f t="shared" si="262"/>
        <v>0</v>
      </c>
      <c r="AO76" s="124"/>
      <c r="AP76" s="124">
        <f t="shared" si="263"/>
        <v>0</v>
      </c>
      <c r="AQ76" s="124">
        <v>1</v>
      </c>
      <c r="AR76" s="124">
        <f t="shared" si="264"/>
        <v>45528.251999999993</v>
      </c>
      <c r="AS76" s="140">
        <v>0</v>
      </c>
      <c r="AT76" s="124">
        <f t="shared" si="265"/>
        <v>0</v>
      </c>
      <c r="AU76" s="124"/>
      <c r="AV76" s="124">
        <f t="shared" si="266"/>
        <v>0</v>
      </c>
      <c r="AW76" s="124"/>
      <c r="AX76" s="124">
        <f t="shared" si="267"/>
        <v>0</v>
      </c>
      <c r="AY76" s="124"/>
      <c r="AZ76" s="124">
        <f t="shared" si="268"/>
        <v>0</v>
      </c>
      <c r="BA76" s="124"/>
      <c r="BB76" s="124">
        <f t="shared" si="269"/>
        <v>0</v>
      </c>
      <c r="BC76" s="124"/>
      <c r="BD76" s="124">
        <f t="shared" si="270"/>
        <v>0</v>
      </c>
      <c r="BE76" s="124"/>
      <c r="BF76" s="124">
        <f t="shared" si="271"/>
        <v>0</v>
      </c>
      <c r="BG76" s="124"/>
      <c r="BH76" s="124">
        <f t="shared" si="272"/>
        <v>0</v>
      </c>
      <c r="BI76" s="124"/>
      <c r="BJ76" s="124">
        <f>(BI76*$E76*$G76*$H76*$M76*$BJ$13)</f>
        <v>0</v>
      </c>
      <c r="BK76" s="124"/>
      <c r="BL76" s="124">
        <f t="shared" si="273"/>
        <v>0</v>
      </c>
      <c r="BM76" s="124"/>
      <c r="BN76" s="124">
        <f t="shared" si="274"/>
        <v>0</v>
      </c>
      <c r="BO76" s="124"/>
      <c r="BP76" s="124">
        <f t="shared" si="275"/>
        <v>0</v>
      </c>
      <c r="BQ76" s="124">
        <v>0</v>
      </c>
      <c r="BR76" s="124">
        <f t="shared" si="276"/>
        <v>0</v>
      </c>
      <c r="BS76" s="124"/>
      <c r="BT76" s="124">
        <f t="shared" si="277"/>
        <v>0</v>
      </c>
      <c r="BU76" s="124">
        <v>0</v>
      </c>
      <c r="BV76" s="124">
        <f t="shared" si="293"/>
        <v>0</v>
      </c>
      <c r="BW76" s="124">
        <v>3</v>
      </c>
      <c r="BX76" s="129">
        <f t="shared" si="294"/>
        <v>149001.552</v>
      </c>
      <c r="BY76" s="124"/>
      <c r="BZ76" s="124">
        <f t="shared" si="278"/>
        <v>0</v>
      </c>
      <c r="CA76" s="124"/>
      <c r="CB76" s="124">
        <f t="shared" si="279"/>
        <v>0</v>
      </c>
      <c r="CC76" s="124"/>
      <c r="CD76" s="124">
        <f t="shared" si="280"/>
        <v>0</v>
      </c>
      <c r="CE76" s="124">
        <v>0</v>
      </c>
      <c r="CF76" s="124">
        <f>(CE76*$E76*$G76*$H76*$N76*$CF$13)</f>
        <v>0</v>
      </c>
      <c r="CG76" s="124"/>
      <c r="CH76" s="124">
        <f t="shared" si="281"/>
        <v>0</v>
      </c>
      <c r="CI76" s="124"/>
      <c r="CJ76" s="124">
        <f t="shared" si="282"/>
        <v>0</v>
      </c>
      <c r="CK76" s="124"/>
      <c r="CL76" s="124">
        <f t="shared" si="283"/>
        <v>0</v>
      </c>
      <c r="CM76" s="124">
        <v>0</v>
      </c>
      <c r="CN76" s="124">
        <f t="shared" si="296"/>
        <v>0</v>
      </c>
      <c r="CO76" s="124"/>
      <c r="CP76" s="124">
        <f>(CO76*$E76*$G76*$H76*$M76*$CP$13)</f>
        <v>0</v>
      </c>
      <c r="CQ76" s="124"/>
      <c r="CR76" s="124">
        <f>(CQ76*$E76*$G76*$H76*$M76*$CR$13)</f>
        <v>0</v>
      </c>
      <c r="CS76" s="124">
        <v>0</v>
      </c>
      <c r="CT76" s="124">
        <f t="shared" si="298"/>
        <v>0</v>
      </c>
      <c r="CU76" s="124">
        <v>0</v>
      </c>
      <c r="CV76" s="124">
        <f>(CU76*$E76*$G76*$H76*$N76*$CV$13)</f>
        <v>0</v>
      </c>
      <c r="CW76" s="124"/>
      <c r="CX76" s="124">
        <f t="shared" si="284"/>
        <v>0</v>
      </c>
      <c r="CY76" s="140">
        <v>0</v>
      </c>
      <c r="CZ76" s="124">
        <f t="shared" si="285"/>
        <v>0</v>
      </c>
      <c r="DA76" s="124"/>
      <c r="DB76" s="129">
        <f t="shared" si="286"/>
        <v>0</v>
      </c>
      <c r="DC76" s="124"/>
      <c r="DD76" s="124">
        <f t="shared" si="287"/>
        <v>0</v>
      </c>
      <c r="DE76" s="141"/>
      <c r="DF76" s="124">
        <f t="shared" si="288"/>
        <v>0</v>
      </c>
      <c r="DG76" s="124"/>
      <c r="DH76" s="124">
        <f>(DG76*$E76*$G76*$H76*$N76*$DH$13)</f>
        <v>0</v>
      </c>
      <c r="DI76" s="124"/>
      <c r="DJ76" s="124">
        <f t="shared" si="291"/>
        <v>0</v>
      </c>
      <c r="DK76" s="124"/>
      <c r="DL76" s="129">
        <f t="shared" si="289"/>
        <v>0</v>
      </c>
      <c r="DM76" s="124">
        <f t="shared" si="290"/>
        <v>14</v>
      </c>
      <c r="DN76" s="124">
        <f t="shared" si="290"/>
        <v>619115.245</v>
      </c>
    </row>
    <row r="77" spans="1:118" ht="15.75" customHeight="1" x14ac:dyDescent="0.25">
      <c r="A77" s="104"/>
      <c r="B77" s="135">
        <v>52</v>
      </c>
      <c r="C77" s="235" t="s">
        <v>249</v>
      </c>
      <c r="D77" s="118" t="s">
        <v>250</v>
      </c>
      <c r="E77" s="107">
        <f t="shared" si="4"/>
        <v>23460</v>
      </c>
      <c r="F77" s="108">
        <v>23500</v>
      </c>
      <c r="G77" s="136">
        <v>1.25</v>
      </c>
      <c r="H77" s="120">
        <v>1</v>
      </c>
      <c r="I77" s="121"/>
      <c r="J77" s="121"/>
      <c r="K77" s="121"/>
      <c r="L77" s="121"/>
      <c r="M77" s="122">
        <v>1.4</v>
      </c>
      <c r="N77" s="122">
        <v>1.68</v>
      </c>
      <c r="O77" s="122">
        <v>2.23</v>
      </c>
      <c r="P77" s="123">
        <v>2.57</v>
      </c>
      <c r="Q77" s="124"/>
      <c r="R77" s="124">
        <f t="shared" si="255"/>
        <v>0</v>
      </c>
      <c r="S77" s="124"/>
      <c r="T77" s="124">
        <f t="shared" si="256"/>
        <v>0</v>
      </c>
      <c r="U77" s="124">
        <v>11</v>
      </c>
      <c r="V77" s="124">
        <f t="shared" si="257"/>
        <v>556004.74416666664</v>
      </c>
      <c r="W77" s="124"/>
      <c r="X77" s="124">
        <f t="shared" si="292"/>
        <v>0</v>
      </c>
      <c r="Y77" s="124"/>
      <c r="Z77" s="124">
        <f t="shared" si="28"/>
        <v>0</v>
      </c>
      <c r="AA77" s="124"/>
      <c r="AB77" s="124"/>
      <c r="AC77" s="124"/>
      <c r="AD77" s="124">
        <f t="shared" si="259"/>
        <v>0</v>
      </c>
      <c r="AE77" s="124"/>
      <c r="AF77" s="124"/>
      <c r="AG77" s="124"/>
      <c r="AH77" s="124">
        <f t="shared" si="260"/>
        <v>0</v>
      </c>
      <c r="AI77" s="124"/>
      <c r="AJ77" s="124"/>
      <c r="AK77" s="125"/>
      <c r="AL77" s="124">
        <f t="shared" si="261"/>
        <v>0</v>
      </c>
      <c r="AM77" s="124"/>
      <c r="AN77" s="124">
        <f t="shared" si="262"/>
        <v>0</v>
      </c>
      <c r="AO77" s="124"/>
      <c r="AP77" s="124">
        <f t="shared" si="263"/>
        <v>0</v>
      </c>
      <c r="AQ77" s="124">
        <v>0</v>
      </c>
      <c r="AR77" s="124">
        <f>(AQ77*$E77*$G77*$H77*$N77*$AR$13)</f>
        <v>0</v>
      </c>
      <c r="AS77" s="140">
        <v>0</v>
      </c>
      <c r="AT77" s="124">
        <f t="shared" si="265"/>
        <v>0</v>
      </c>
      <c r="AU77" s="124"/>
      <c r="AV77" s="124">
        <f t="shared" si="266"/>
        <v>0</v>
      </c>
      <c r="AW77" s="124"/>
      <c r="AX77" s="124">
        <f t="shared" si="267"/>
        <v>0</v>
      </c>
      <c r="AY77" s="124"/>
      <c r="AZ77" s="124">
        <f t="shared" si="268"/>
        <v>0</v>
      </c>
      <c r="BA77" s="124"/>
      <c r="BB77" s="124">
        <f t="shared" si="269"/>
        <v>0</v>
      </c>
      <c r="BC77" s="124"/>
      <c r="BD77" s="124">
        <f t="shared" si="270"/>
        <v>0</v>
      </c>
      <c r="BE77" s="124"/>
      <c r="BF77" s="124">
        <f t="shared" si="271"/>
        <v>0</v>
      </c>
      <c r="BG77" s="124"/>
      <c r="BH77" s="124">
        <f t="shared" si="272"/>
        <v>0</v>
      </c>
      <c r="BI77" s="124"/>
      <c r="BJ77" s="124">
        <f>(BI77*$E77*$G77*$H77*$M77*$BJ$13)</f>
        <v>0</v>
      </c>
      <c r="BK77" s="124"/>
      <c r="BL77" s="124">
        <f t="shared" si="273"/>
        <v>0</v>
      </c>
      <c r="BM77" s="124"/>
      <c r="BN77" s="124">
        <f t="shared" si="274"/>
        <v>0</v>
      </c>
      <c r="BO77" s="124"/>
      <c r="BP77" s="124">
        <f t="shared" si="275"/>
        <v>0</v>
      </c>
      <c r="BQ77" s="124">
        <v>0</v>
      </c>
      <c r="BR77" s="124">
        <f>(BQ77*$E77*$G77*$H77*$N77*$BR$13)</f>
        <v>0</v>
      </c>
      <c r="BS77" s="124"/>
      <c r="BT77" s="124">
        <f t="shared" si="277"/>
        <v>0</v>
      </c>
      <c r="BU77" s="124">
        <v>0</v>
      </c>
      <c r="BV77" s="124">
        <f>(BU77*$E77*$G77*$H77*$N77*$BV$13)</f>
        <v>0</v>
      </c>
      <c r="BW77" s="124"/>
      <c r="BX77" s="129">
        <f>(BW77*$E77*$G77*$H77*$N77*$BX$13)</f>
        <v>0</v>
      </c>
      <c r="BY77" s="124"/>
      <c r="BZ77" s="124">
        <f t="shared" si="278"/>
        <v>0</v>
      </c>
      <c r="CA77" s="124"/>
      <c r="CB77" s="124">
        <f t="shared" si="279"/>
        <v>0</v>
      </c>
      <c r="CC77" s="124"/>
      <c r="CD77" s="124">
        <f t="shared" si="280"/>
        <v>0</v>
      </c>
      <c r="CE77" s="124">
        <v>0</v>
      </c>
      <c r="CF77" s="124">
        <f>(CE77*$E77*$G77*$H77*$N77*$CF$13)</f>
        <v>0</v>
      </c>
      <c r="CG77" s="124"/>
      <c r="CH77" s="124">
        <f t="shared" si="281"/>
        <v>0</v>
      </c>
      <c r="CI77" s="124"/>
      <c r="CJ77" s="124">
        <f t="shared" si="282"/>
        <v>0</v>
      </c>
      <c r="CK77" s="124"/>
      <c r="CL77" s="124">
        <f t="shared" si="283"/>
        <v>0</v>
      </c>
      <c r="CM77" s="124">
        <v>0</v>
      </c>
      <c r="CN77" s="124">
        <f>(CM77*$E77*$G77*$H77*$M77*$CN$13)</f>
        <v>0</v>
      </c>
      <c r="CO77" s="124"/>
      <c r="CP77" s="124">
        <f>(CO77*$E77*$G77*$H77*$M77*$CP$13)</f>
        <v>0</v>
      </c>
      <c r="CQ77" s="124"/>
      <c r="CR77" s="124">
        <f>(CQ77*$E77*$G77*$H77*$M77*$CR$13)</f>
        <v>0</v>
      </c>
      <c r="CS77" s="124">
        <v>0</v>
      </c>
      <c r="CT77" s="124">
        <f>(CS77*$E77*$G77*$H77*$N77*$CT$13)</f>
        <v>0</v>
      </c>
      <c r="CU77" s="124">
        <v>0</v>
      </c>
      <c r="CV77" s="124">
        <f>(CU77*$E77*$G77*$H77*$N77*$CV$13)</f>
        <v>0</v>
      </c>
      <c r="CW77" s="124"/>
      <c r="CX77" s="124">
        <f t="shared" si="284"/>
        <v>0</v>
      </c>
      <c r="CY77" s="140">
        <v>0</v>
      </c>
      <c r="CZ77" s="124">
        <f t="shared" si="285"/>
        <v>0</v>
      </c>
      <c r="DA77" s="124"/>
      <c r="DB77" s="129">
        <f t="shared" si="286"/>
        <v>0</v>
      </c>
      <c r="DC77" s="124"/>
      <c r="DD77" s="124">
        <f t="shared" si="287"/>
        <v>0</v>
      </c>
      <c r="DE77" s="141"/>
      <c r="DF77" s="124">
        <f t="shared" si="288"/>
        <v>0</v>
      </c>
      <c r="DG77" s="124"/>
      <c r="DH77" s="124">
        <f>(DG77*$E77*$G77*$H77*$N77*$DH$13)</f>
        <v>0</v>
      </c>
      <c r="DI77" s="124"/>
      <c r="DJ77" s="124">
        <f t="shared" si="291"/>
        <v>0</v>
      </c>
      <c r="DK77" s="124"/>
      <c r="DL77" s="129">
        <f t="shared" si="289"/>
        <v>0</v>
      </c>
      <c r="DM77" s="124">
        <f t="shared" si="290"/>
        <v>11</v>
      </c>
      <c r="DN77" s="124">
        <f t="shared" si="290"/>
        <v>556004.74416666664</v>
      </c>
    </row>
    <row r="78" spans="1:118" s="236" customFormat="1" ht="15.75" customHeight="1" x14ac:dyDescent="0.25">
      <c r="A78" s="104">
        <v>11</v>
      </c>
      <c r="B78" s="143"/>
      <c r="C78" s="143"/>
      <c r="D78" s="106" t="s">
        <v>251</v>
      </c>
      <c r="E78" s="107">
        <f t="shared" si="4"/>
        <v>23460</v>
      </c>
      <c r="F78" s="108">
        <v>23500</v>
      </c>
      <c r="G78" s="144"/>
      <c r="H78" s="120"/>
      <c r="I78" s="121"/>
      <c r="J78" s="121"/>
      <c r="K78" s="121"/>
      <c r="L78" s="121"/>
      <c r="M78" s="133">
        <v>1.4</v>
      </c>
      <c r="N78" s="133">
        <v>1.68</v>
      </c>
      <c r="O78" s="133">
        <v>2.23</v>
      </c>
      <c r="P78" s="134">
        <v>2.57</v>
      </c>
      <c r="Q78" s="115">
        <f>SUM(Q79:Q82)</f>
        <v>0</v>
      </c>
      <c r="R78" s="115">
        <f t="shared" ref="R78:Z78" si="300">SUM(R79:R82)</f>
        <v>0</v>
      </c>
      <c r="S78" s="115">
        <f t="shared" si="300"/>
        <v>0</v>
      </c>
      <c r="T78" s="115">
        <f t="shared" si="300"/>
        <v>0</v>
      </c>
      <c r="U78" s="115">
        <f t="shared" si="300"/>
        <v>489</v>
      </c>
      <c r="V78" s="115">
        <f t="shared" si="300"/>
        <v>33191259.207773332</v>
      </c>
      <c r="W78" s="115">
        <f t="shared" si="300"/>
        <v>0</v>
      </c>
      <c r="X78" s="115">
        <f t="shared" si="300"/>
        <v>0</v>
      </c>
      <c r="Y78" s="115">
        <f t="shared" si="300"/>
        <v>0</v>
      </c>
      <c r="Z78" s="115">
        <f t="shared" si="300"/>
        <v>0</v>
      </c>
      <c r="AA78" s="115"/>
      <c r="AB78" s="115"/>
      <c r="AC78" s="115">
        <f t="shared" ref="AC78:AH78" si="301">SUM(AC79:AC82)</f>
        <v>0</v>
      </c>
      <c r="AD78" s="115">
        <f t="shared" si="301"/>
        <v>0</v>
      </c>
      <c r="AE78" s="115">
        <f t="shared" si="301"/>
        <v>0</v>
      </c>
      <c r="AF78" s="115">
        <f t="shared" si="301"/>
        <v>0</v>
      </c>
      <c r="AG78" s="115">
        <f t="shared" si="301"/>
        <v>0</v>
      </c>
      <c r="AH78" s="115">
        <f t="shared" si="301"/>
        <v>0</v>
      </c>
      <c r="AI78" s="115"/>
      <c r="AJ78" s="115"/>
      <c r="AK78" s="115">
        <f t="shared" ref="AK78:CV78" si="302">SUM(AK79:AK82)</f>
        <v>0</v>
      </c>
      <c r="AL78" s="115">
        <f t="shared" si="302"/>
        <v>0</v>
      </c>
      <c r="AM78" s="115">
        <f t="shared" si="302"/>
        <v>0</v>
      </c>
      <c r="AN78" s="115">
        <f t="shared" si="302"/>
        <v>0</v>
      </c>
      <c r="AO78" s="115">
        <f t="shared" si="302"/>
        <v>0</v>
      </c>
      <c r="AP78" s="115">
        <f t="shared" si="302"/>
        <v>0</v>
      </c>
      <c r="AQ78" s="115">
        <f t="shared" si="302"/>
        <v>6</v>
      </c>
      <c r="AR78" s="115">
        <f t="shared" si="302"/>
        <v>392843.77440000005</v>
      </c>
      <c r="AS78" s="115">
        <f t="shared" si="302"/>
        <v>0</v>
      </c>
      <c r="AT78" s="115">
        <f t="shared" si="302"/>
        <v>0</v>
      </c>
      <c r="AU78" s="115">
        <f t="shared" si="302"/>
        <v>2</v>
      </c>
      <c r="AV78" s="115">
        <f t="shared" si="302"/>
        <v>130947.92480000001</v>
      </c>
      <c r="AW78" s="115">
        <f t="shared" si="302"/>
        <v>0</v>
      </c>
      <c r="AX78" s="115">
        <f t="shared" si="302"/>
        <v>0</v>
      </c>
      <c r="AY78" s="115">
        <f t="shared" si="302"/>
        <v>0</v>
      </c>
      <c r="AZ78" s="115">
        <f t="shared" si="302"/>
        <v>0</v>
      </c>
      <c r="BA78" s="115">
        <f t="shared" si="302"/>
        <v>0</v>
      </c>
      <c r="BB78" s="115">
        <f t="shared" si="302"/>
        <v>0</v>
      </c>
      <c r="BC78" s="115">
        <f t="shared" si="302"/>
        <v>0</v>
      </c>
      <c r="BD78" s="115">
        <f t="shared" si="302"/>
        <v>0</v>
      </c>
      <c r="BE78" s="115">
        <f t="shared" si="302"/>
        <v>0</v>
      </c>
      <c r="BF78" s="115">
        <f t="shared" si="302"/>
        <v>0</v>
      </c>
      <c r="BG78" s="115">
        <f t="shared" si="302"/>
        <v>0</v>
      </c>
      <c r="BH78" s="115">
        <f t="shared" si="302"/>
        <v>0</v>
      </c>
      <c r="BI78" s="115">
        <f t="shared" si="302"/>
        <v>0</v>
      </c>
      <c r="BJ78" s="115">
        <f t="shared" si="302"/>
        <v>0</v>
      </c>
      <c r="BK78" s="115">
        <f t="shared" si="302"/>
        <v>0</v>
      </c>
      <c r="BL78" s="115">
        <f t="shared" si="302"/>
        <v>0</v>
      </c>
      <c r="BM78" s="115">
        <f t="shared" si="302"/>
        <v>50</v>
      </c>
      <c r="BN78" s="115">
        <f t="shared" si="302"/>
        <v>2976089.1999999997</v>
      </c>
      <c r="BO78" s="115">
        <f t="shared" si="302"/>
        <v>0</v>
      </c>
      <c r="BP78" s="115">
        <f t="shared" si="302"/>
        <v>0</v>
      </c>
      <c r="BQ78" s="115">
        <f t="shared" si="302"/>
        <v>8</v>
      </c>
      <c r="BR78" s="115">
        <f t="shared" si="302"/>
        <v>476174.27199999994</v>
      </c>
      <c r="BS78" s="115">
        <f t="shared" si="302"/>
        <v>1</v>
      </c>
      <c r="BT78" s="115">
        <f t="shared" si="302"/>
        <v>100043.8992</v>
      </c>
      <c r="BU78" s="115">
        <f t="shared" si="302"/>
        <v>1</v>
      </c>
      <c r="BV78" s="115">
        <f t="shared" si="302"/>
        <v>71426.140799999994</v>
      </c>
      <c r="BW78" s="115">
        <f t="shared" si="302"/>
        <v>12</v>
      </c>
      <c r="BX78" s="115">
        <f t="shared" si="302"/>
        <v>857113.68960000004</v>
      </c>
      <c r="BY78" s="115">
        <f t="shared" si="302"/>
        <v>0</v>
      </c>
      <c r="BZ78" s="115">
        <f t="shared" si="302"/>
        <v>0</v>
      </c>
      <c r="CA78" s="115">
        <f t="shared" si="302"/>
        <v>0</v>
      </c>
      <c r="CB78" s="115">
        <f t="shared" si="302"/>
        <v>0</v>
      </c>
      <c r="CC78" s="115">
        <f t="shared" si="302"/>
        <v>0</v>
      </c>
      <c r="CD78" s="115">
        <f t="shared" si="302"/>
        <v>0</v>
      </c>
      <c r="CE78" s="115">
        <f t="shared" si="302"/>
        <v>6</v>
      </c>
      <c r="CF78" s="115">
        <f t="shared" si="302"/>
        <v>352006.31200000003</v>
      </c>
      <c r="CG78" s="115">
        <f t="shared" si="302"/>
        <v>0</v>
      </c>
      <c r="CH78" s="115">
        <f t="shared" si="302"/>
        <v>0</v>
      </c>
      <c r="CI78" s="115">
        <f t="shared" si="302"/>
        <v>0</v>
      </c>
      <c r="CJ78" s="115">
        <f t="shared" si="302"/>
        <v>0</v>
      </c>
      <c r="CK78" s="115">
        <f t="shared" si="302"/>
        <v>0</v>
      </c>
      <c r="CL78" s="115">
        <f t="shared" si="302"/>
        <v>0</v>
      </c>
      <c r="CM78" s="115">
        <f t="shared" si="302"/>
        <v>0</v>
      </c>
      <c r="CN78" s="115">
        <f t="shared" si="302"/>
        <v>0</v>
      </c>
      <c r="CO78" s="115">
        <f t="shared" si="302"/>
        <v>0</v>
      </c>
      <c r="CP78" s="115">
        <f t="shared" si="302"/>
        <v>0</v>
      </c>
      <c r="CQ78" s="115">
        <f t="shared" si="302"/>
        <v>0</v>
      </c>
      <c r="CR78" s="115">
        <f t="shared" si="302"/>
        <v>0</v>
      </c>
      <c r="CS78" s="115">
        <f t="shared" si="302"/>
        <v>2</v>
      </c>
      <c r="CT78" s="115">
        <f t="shared" si="302"/>
        <v>119043.56799999998</v>
      </c>
      <c r="CU78" s="115">
        <f t="shared" si="302"/>
        <v>0</v>
      </c>
      <c r="CV78" s="115">
        <f t="shared" si="302"/>
        <v>0</v>
      </c>
      <c r="CW78" s="115">
        <f t="shared" ref="CW78:DN78" si="303">SUM(CW79:CW82)</f>
        <v>0</v>
      </c>
      <c r="CX78" s="115">
        <f t="shared" si="303"/>
        <v>0</v>
      </c>
      <c r="CY78" s="115">
        <f t="shared" si="303"/>
        <v>0</v>
      </c>
      <c r="CZ78" s="115">
        <f t="shared" si="303"/>
        <v>0</v>
      </c>
      <c r="DA78" s="115">
        <f t="shared" si="303"/>
        <v>0</v>
      </c>
      <c r="DB78" s="115">
        <f t="shared" si="303"/>
        <v>0</v>
      </c>
      <c r="DC78" s="115">
        <f t="shared" si="303"/>
        <v>0</v>
      </c>
      <c r="DD78" s="115">
        <f t="shared" si="303"/>
        <v>0</v>
      </c>
      <c r="DE78" s="115">
        <f t="shared" si="303"/>
        <v>0</v>
      </c>
      <c r="DF78" s="115">
        <f t="shared" si="303"/>
        <v>0</v>
      </c>
      <c r="DG78" s="115">
        <f t="shared" si="303"/>
        <v>2</v>
      </c>
      <c r="DH78" s="115">
        <f t="shared" si="303"/>
        <v>113919.17599999998</v>
      </c>
      <c r="DI78" s="115">
        <f t="shared" si="303"/>
        <v>0</v>
      </c>
      <c r="DJ78" s="115">
        <f t="shared" si="303"/>
        <v>0</v>
      </c>
      <c r="DK78" s="115">
        <f t="shared" si="303"/>
        <v>0</v>
      </c>
      <c r="DL78" s="115">
        <f t="shared" si="303"/>
        <v>0</v>
      </c>
      <c r="DM78" s="115">
        <f t="shared" si="303"/>
        <v>579</v>
      </c>
      <c r="DN78" s="115">
        <f t="shared" si="303"/>
        <v>38780867.164573334</v>
      </c>
    </row>
    <row r="79" spans="1:118" ht="15.75" customHeight="1" x14ac:dyDescent="0.25">
      <c r="A79" s="104"/>
      <c r="B79" s="135">
        <v>53</v>
      </c>
      <c r="C79" s="235" t="s">
        <v>252</v>
      </c>
      <c r="D79" s="118" t="s">
        <v>253</v>
      </c>
      <c r="E79" s="107">
        <f t="shared" si="4"/>
        <v>23460</v>
      </c>
      <c r="F79" s="108">
        <v>23500</v>
      </c>
      <c r="G79" s="136">
        <v>1.51</v>
      </c>
      <c r="H79" s="120">
        <v>1</v>
      </c>
      <c r="I79" s="121"/>
      <c r="J79" s="121"/>
      <c r="K79" s="121"/>
      <c r="L79" s="121"/>
      <c r="M79" s="122">
        <v>1.4</v>
      </c>
      <c r="N79" s="122">
        <v>1.68</v>
      </c>
      <c r="O79" s="122">
        <v>2.23</v>
      </c>
      <c r="P79" s="123">
        <v>2.57</v>
      </c>
      <c r="Q79" s="124"/>
      <c r="R79" s="124">
        <f>(Q79*$E79*$G79*$H79*$M79*$R$13)</f>
        <v>0</v>
      </c>
      <c r="S79" s="124"/>
      <c r="T79" s="124">
        <f>(S79*$E79*$G79*$H79*$M79*$T$13)</f>
        <v>0</v>
      </c>
      <c r="U79" s="124">
        <v>288</v>
      </c>
      <c r="V79" s="124">
        <f t="shared" ref="V79:V82" si="304">(U79*$E79*$G79*$H79*$M79*$V$13)/12*11+(U79*$F79*$G79*$H79*$M79*$V$13)/12</f>
        <v>17585115.86496</v>
      </c>
      <c r="W79" s="124"/>
      <c r="X79" s="124">
        <f>(W79*$E79*$G79*$H79*$M79*$X$13)</f>
        <v>0</v>
      </c>
      <c r="Y79" s="124">
        <v>0</v>
      </c>
      <c r="Z79" s="124">
        <f t="shared" si="28"/>
        <v>0</v>
      </c>
      <c r="AA79" s="124"/>
      <c r="AB79" s="124"/>
      <c r="AC79" s="124"/>
      <c r="AD79" s="124">
        <f>(AC79*$E79*$G79*$H79*$M79*$AD$13)</f>
        <v>0</v>
      </c>
      <c r="AE79" s="124"/>
      <c r="AF79" s="124"/>
      <c r="AG79" s="124"/>
      <c r="AH79" s="124">
        <f>(AG79*$E79*$G79*$H79*$M79*$AH$13)</f>
        <v>0</v>
      </c>
      <c r="AI79" s="124"/>
      <c r="AJ79" s="124"/>
      <c r="AK79" s="125"/>
      <c r="AL79" s="124">
        <f>(AK79*$E79*$G79*$H79*$M79*$AL$13)</f>
        <v>0</v>
      </c>
      <c r="AM79" s="124"/>
      <c r="AN79" s="124">
        <f>(AM79*$E79*$G79*$H79*$M79*$AN$13)</f>
        <v>0</v>
      </c>
      <c r="AO79" s="124">
        <v>0</v>
      </c>
      <c r="AP79" s="124">
        <f>(AO79*$E79*$G79*$H79*$M79*$AP$13)</f>
        <v>0</v>
      </c>
      <c r="AQ79" s="124">
        <v>6</v>
      </c>
      <c r="AR79" s="124">
        <f>(AQ79*$E79*$G79*$H79*$N79*$AR$13)/12*11+(AQ79*$F79*$G79*$H79*$N79*$AR$13)/12</f>
        <v>392843.77440000005</v>
      </c>
      <c r="AS79" s="140">
        <v>0</v>
      </c>
      <c r="AT79" s="124">
        <f>(AS79*$E79*$G79*$H79*$N79*$AT$13)/12*4+(AS79*$E79*$G79*$H79*$N79*$AT$15)/12*8</f>
        <v>0</v>
      </c>
      <c r="AU79" s="124">
        <v>2</v>
      </c>
      <c r="AV79" s="129">
        <f>(AU79*$E79*$G79*$H79*$N79*$AV$13)/12*11+(AU79*$F79*$G79*$H79*$N79*$AV$13)/12</f>
        <v>130947.92480000001</v>
      </c>
      <c r="AW79" s="124"/>
      <c r="AX79" s="124">
        <f>(AW79*$E79*$G79*$H79*$M79*$AX$13)</f>
        <v>0</v>
      </c>
      <c r="AY79" s="124"/>
      <c r="AZ79" s="124">
        <f>(AY79*$E79*$G79*$H79*$M79*$AZ$13)</f>
        <v>0</v>
      </c>
      <c r="BA79" s="124"/>
      <c r="BB79" s="124">
        <f>(BA79*$E79*$G79*$H79*$M79*$BB$13)</f>
        <v>0</v>
      </c>
      <c r="BC79" s="124">
        <v>0</v>
      </c>
      <c r="BD79" s="124">
        <f>(BC79*$E79*$G79*$H79*$M79*$BD$13)</f>
        <v>0</v>
      </c>
      <c r="BE79" s="124">
        <v>0</v>
      </c>
      <c r="BF79" s="124">
        <f>(BE79*$E79*$G79*$H79*$M79*$BF$13)</f>
        <v>0</v>
      </c>
      <c r="BG79" s="124">
        <v>0</v>
      </c>
      <c r="BH79" s="124">
        <f>(BG79*$E79*$G79*$H79*$M79*$BH$13)</f>
        <v>0</v>
      </c>
      <c r="BI79" s="124"/>
      <c r="BJ79" s="124">
        <f>(BI79*$E79*$G79*$H79*$M79*$BJ$13)</f>
        <v>0</v>
      </c>
      <c r="BK79" s="124"/>
      <c r="BL79" s="124">
        <f>(BK79*$E79*$G79*$H79*$N79*$BL$13)</f>
        <v>0</v>
      </c>
      <c r="BM79" s="124">
        <v>50</v>
      </c>
      <c r="BN79" s="124">
        <f>(BM79*$E79*$G79*$H79*$N79*$BN$13)/12*11+(BM79*$F79*$G79*$H79*$N79*$BN$13)/12</f>
        <v>2976089.1999999997</v>
      </c>
      <c r="BO79" s="124">
        <v>0</v>
      </c>
      <c r="BP79" s="124">
        <f>(BO79*$E79*$G79*$H79*$N79*$BP$13)</f>
        <v>0</v>
      </c>
      <c r="BQ79" s="124">
        <v>8</v>
      </c>
      <c r="BR79" s="124">
        <f>(BQ79*$E79*$G79*$H79*$N79*$BR$13)/12*11+(BQ79*$F79*$G79*$H79*$N79*$BR$13)/12</f>
        <v>476174.27199999994</v>
      </c>
      <c r="BS79" s="124"/>
      <c r="BT79" s="124">
        <f>(BS79*$E79*$G79*$H79*$N79*$BT$13)</f>
        <v>0</v>
      </c>
      <c r="BU79" s="124">
        <v>1</v>
      </c>
      <c r="BV79" s="124">
        <f>(BU79*$E79*$G79*$H79*$N79*$BV$13)/12*11+(BU79*$F79*$G79*$H79*$N79*$BV$13)/12</f>
        <v>71426.140799999994</v>
      </c>
      <c r="BW79" s="124">
        <v>12</v>
      </c>
      <c r="BX79" s="129">
        <f>(BW79*$E79*$G79*$H79*$N79*$BX$13)/12*11+(BW79*$F79*$G79*$H79*$N79*$BX$13)/12</f>
        <v>857113.68960000004</v>
      </c>
      <c r="BY79" s="124">
        <v>0</v>
      </c>
      <c r="BZ79" s="124">
        <f>(BY79*$E79*$G79*$H79*$M79*$BZ$13)</f>
        <v>0</v>
      </c>
      <c r="CA79" s="124">
        <v>0</v>
      </c>
      <c r="CB79" s="124">
        <f>(CA79*$E79*$G79*$H79*$M79*$CB$13)</f>
        <v>0</v>
      </c>
      <c r="CC79" s="124">
        <v>0</v>
      </c>
      <c r="CD79" s="124">
        <f>(CC79*$E79*$G79*$H79*$M79*$CD$13)</f>
        <v>0</v>
      </c>
      <c r="CE79" s="124">
        <v>5</v>
      </c>
      <c r="CF79" s="124">
        <f t="shared" ref="CF79:CF81" si="305">(CE79*$E79*$G79*$H79*$N79*$CF$13)/12*11+(CE79*$F79*$G79*$H79*$N79*$CF$13)/12</f>
        <v>297608.92000000004</v>
      </c>
      <c r="CG79" s="124">
        <v>0</v>
      </c>
      <c r="CH79" s="124">
        <f>(CG79*$E79*$G79*$H79*$M79*$CH$13)</f>
        <v>0</v>
      </c>
      <c r="CI79" s="124"/>
      <c r="CJ79" s="124">
        <f>(CI79*$E79*$G79*$H79*$M79*$CJ$13)</f>
        <v>0</v>
      </c>
      <c r="CK79" s="124"/>
      <c r="CL79" s="124">
        <f>(CK79*$E79*$G79*$H79*$M79*$CL$13)</f>
        <v>0</v>
      </c>
      <c r="CM79" s="124"/>
      <c r="CN79" s="124">
        <f>(CM79*$E79*$G79*$H79*$M79*$CN$13)</f>
        <v>0</v>
      </c>
      <c r="CO79" s="124"/>
      <c r="CP79" s="124">
        <f>(CO79*$E79*$G79*$H79*$M79*$CP$13)</f>
        <v>0</v>
      </c>
      <c r="CQ79" s="124"/>
      <c r="CR79" s="124">
        <f>(CQ79*$E79*$G79*$H79*$M79*$CR$13)</f>
        <v>0</v>
      </c>
      <c r="CS79" s="124">
        <v>2</v>
      </c>
      <c r="CT79" s="124">
        <f>(CS79*$E79*$G79*$H79*$N79*$CT$13)/12*11+(CS79*$F79*$G79*$H79*$N79*$CT$13)/12</f>
        <v>119043.56799999998</v>
      </c>
      <c r="CU79" s="124"/>
      <c r="CV79" s="124">
        <f>(CU79*$E79*$G79*$H79*$N79*$CV$13)</f>
        <v>0</v>
      </c>
      <c r="CW79" s="124">
        <v>0</v>
      </c>
      <c r="CX79" s="124">
        <f>(CW79*$E79*$G79*$H79*$N79*$CX$13)</f>
        <v>0</v>
      </c>
      <c r="CY79" s="140">
        <v>0</v>
      </c>
      <c r="CZ79" s="124">
        <f>(CY79*$E79*$G79*$H79*$N79*$CZ$13)</f>
        <v>0</v>
      </c>
      <c r="DA79" s="124">
        <v>0</v>
      </c>
      <c r="DB79" s="129">
        <f>(DA79*$E79*$G79*$H79*$N79*$DB$13)</f>
        <v>0</v>
      </c>
      <c r="DC79" s="124">
        <v>0</v>
      </c>
      <c r="DD79" s="124">
        <f>(DC79*$E79*$G79*$H79*$N79*$DD$13)</f>
        <v>0</v>
      </c>
      <c r="DE79" s="141"/>
      <c r="DF79" s="124">
        <f>(DE79*$E79*$G79*$H79*$N79*$DF$13)</f>
        <v>0</v>
      </c>
      <c r="DG79" s="124">
        <v>1</v>
      </c>
      <c r="DH79" s="124">
        <f t="shared" ref="DH79:DH81" si="306">(DG79*$E79*$G79*$H79*$N79*$DH$13)/12*11+(DG79*$F79*$G79*$H79*$N79*$DH$13)/12</f>
        <v>59521.783999999992</v>
      </c>
      <c r="DI79" s="124"/>
      <c r="DJ79" s="124">
        <f>(DI79*$E79*$G79*$H79*$O79*$DJ$13)</f>
        <v>0</v>
      </c>
      <c r="DK79" s="124"/>
      <c r="DL79" s="129">
        <f>(DK79*$E79*$G79*$H79*$P79*$DL$13)</f>
        <v>0</v>
      </c>
      <c r="DM79" s="124">
        <f t="shared" ref="DM79:DN82" si="307">SUM(Q79,S79,U79,W79,Y79,AA79,AC79,AE79,AG79,AI79,AK79,AM79,AS79,AW79,AY79,CC79,AO79,BC79,BE79,BG79,CQ79,BI79,BK79,AQ79,BO79,AU79,CS79,BQ79,CU79,BS79,BU79,BW79,CE79,BY79,CA79,CG79,CI79,CK79,CM79,CO79,CW79,CY79,BM79,BA79,DA79,DC79,DE79,DG79,DI79,DK79)</f>
        <v>375</v>
      </c>
      <c r="DN79" s="124">
        <f t="shared" si="307"/>
        <v>22965885.138560001</v>
      </c>
    </row>
    <row r="80" spans="1:118" ht="15.75" customHeight="1" x14ac:dyDescent="0.25">
      <c r="A80" s="104"/>
      <c r="B80" s="135">
        <v>54</v>
      </c>
      <c r="C80" s="235" t="s">
        <v>254</v>
      </c>
      <c r="D80" s="118" t="s">
        <v>255</v>
      </c>
      <c r="E80" s="107">
        <f t="shared" si="4"/>
        <v>23460</v>
      </c>
      <c r="F80" s="108">
        <v>23500</v>
      </c>
      <c r="G80" s="136">
        <v>2.2599999999999998</v>
      </c>
      <c r="H80" s="120">
        <v>1</v>
      </c>
      <c r="I80" s="121"/>
      <c r="J80" s="121"/>
      <c r="K80" s="121"/>
      <c r="L80" s="121"/>
      <c r="M80" s="122">
        <v>1.4</v>
      </c>
      <c r="N80" s="122">
        <v>1.68</v>
      </c>
      <c r="O80" s="122">
        <v>2.23</v>
      </c>
      <c r="P80" s="123">
        <v>2.57</v>
      </c>
      <c r="Q80" s="124"/>
      <c r="R80" s="124">
        <f>(Q80*$E80*$G80*$H80*$M80*$R$13)</f>
        <v>0</v>
      </c>
      <c r="S80" s="124"/>
      <c r="T80" s="124">
        <f>(S80*$E80*$G80*$H80*$M80*$T$13)</f>
        <v>0</v>
      </c>
      <c r="U80" s="124">
        <f>46+43</f>
        <v>89</v>
      </c>
      <c r="V80" s="124">
        <f t="shared" si="304"/>
        <v>8133439.5812133336</v>
      </c>
      <c r="W80" s="124"/>
      <c r="X80" s="124">
        <f>(W80*$E80*$G80*$H80*$M80*$X$13)</f>
        <v>0</v>
      </c>
      <c r="Y80" s="124"/>
      <c r="Z80" s="124">
        <f t="shared" si="28"/>
        <v>0</v>
      </c>
      <c r="AA80" s="124"/>
      <c r="AB80" s="124"/>
      <c r="AC80" s="124"/>
      <c r="AD80" s="124">
        <f>(AC80*$E80*$G80*$H80*$M80*$AD$13)</f>
        <v>0</v>
      </c>
      <c r="AE80" s="124"/>
      <c r="AF80" s="124"/>
      <c r="AG80" s="124"/>
      <c r="AH80" s="124">
        <f>(AG80*$E80*$G80*$H80*$M80*$AH$13)</f>
        <v>0</v>
      </c>
      <c r="AI80" s="124"/>
      <c r="AJ80" s="124"/>
      <c r="AK80" s="125"/>
      <c r="AL80" s="124">
        <f>(AK80*$E80*$G80*$H80*$M80*$AL$13)</f>
        <v>0</v>
      </c>
      <c r="AM80" s="124"/>
      <c r="AN80" s="124">
        <f>(AM80*$E80*$G80*$H80*$M80*$AN$13)</f>
        <v>0</v>
      </c>
      <c r="AO80" s="124"/>
      <c r="AP80" s="124">
        <f>(AO80*$E80*$G80*$H80*$M80*$AP$13)</f>
        <v>0</v>
      </c>
      <c r="AQ80" s="124"/>
      <c r="AR80" s="124">
        <f>(AQ80*$E80*$G80*$H80*$N80*$AR$13)</f>
        <v>0</v>
      </c>
      <c r="AS80" s="140">
        <v>0</v>
      </c>
      <c r="AT80" s="124">
        <f>(AS80*$E80*$G80*$H80*$N80*$AT$13)/12*4+(AS80*$E80*$G80*$H80*$N80*$AT$15)/12*8</f>
        <v>0</v>
      </c>
      <c r="AU80" s="124"/>
      <c r="AV80" s="129">
        <f>(AU80*$E80*$G80*$H80*$N80*$AV$13)</f>
        <v>0</v>
      </c>
      <c r="AW80" s="124"/>
      <c r="AX80" s="124">
        <f>(AW80*$E80*$G80*$H80*$M80*$AX$13)</f>
        <v>0</v>
      </c>
      <c r="AY80" s="124"/>
      <c r="AZ80" s="124">
        <f>(AY80*$E80*$G80*$H80*$M80*$AZ$13)</f>
        <v>0</v>
      </c>
      <c r="BA80" s="124"/>
      <c r="BB80" s="124">
        <f>(BA80*$E80*$G80*$H80*$M80*$BB$13)</f>
        <v>0</v>
      </c>
      <c r="BC80" s="124"/>
      <c r="BD80" s="124">
        <f>(BC80*$E80*$G80*$H80*$M80*$BD$13)</f>
        <v>0</v>
      </c>
      <c r="BE80" s="124"/>
      <c r="BF80" s="124">
        <f>(BE80*$E80*$G80*$H80*$M80*$BF$13)</f>
        <v>0</v>
      </c>
      <c r="BG80" s="124"/>
      <c r="BH80" s="124">
        <f>(BG80*$E80*$G80*$H80*$M80*$BH$13)</f>
        <v>0</v>
      </c>
      <c r="BI80" s="124"/>
      <c r="BJ80" s="124">
        <f>(BI80*$E80*$G80*$H80*$M80*$BJ$13)</f>
        <v>0</v>
      </c>
      <c r="BK80" s="124"/>
      <c r="BL80" s="124">
        <f>(BK80*$E80*$G80*$H80*$N80*$BL$13)</f>
        <v>0</v>
      </c>
      <c r="BM80" s="124"/>
      <c r="BN80" s="124">
        <f>(BM80*$E80*$G80*$H80*$N80*$BN$13)</f>
        <v>0</v>
      </c>
      <c r="BO80" s="124"/>
      <c r="BP80" s="124">
        <f>(BO80*$E80*$G80*$H80*$N80*$BP$13)</f>
        <v>0</v>
      </c>
      <c r="BQ80" s="124"/>
      <c r="BR80" s="124">
        <f>(BQ80*$E80*$G80*$H80*$N80*$BR$13)</f>
        <v>0</v>
      </c>
      <c r="BS80" s="124"/>
      <c r="BT80" s="124">
        <f>(BS80*$E80*$G80*$H80*$N80*$BT$13)</f>
        <v>0</v>
      </c>
      <c r="BU80" s="124"/>
      <c r="BV80" s="124">
        <f>(BU80*$E80*$G80*$H80*$N80*$BV$13)</f>
        <v>0</v>
      </c>
      <c r="BW80" s="124"/>
      <c r="BX80" s="129">
        <f>(BW80*$E80*$G80*$H80*$N80*$BX$13)</f>
        <v>0</v>
      </c>
      <c r="BY80" s="124"/>
      <c r="BZ80" s="124">
        <f>(BY80*$E80*$G80*$H80*$M80*$BZ$13)</f>
        <v>0</v>
      </c>
      <c r="CA80" s="124"/>
      <c r="CB80" s="124">
        <f>(CA80*$E80*$G80*$H80*$M80*$CB$13)</f>
        <v>0</v>
      </c>
      <c r="CC80" s="124"/>
      <c r="CD80" s="124">
        <f>(CC80*$E80*$G80*$H80*$M80*$CD$13)</f>
        <v>0</v>
      </c>
      <c r="CE80" s="124">
        <v>0</v>
      </c>
      <c r="CF80" s="124">
        <f t="shared" si="305"/>
        <v>0</v>
      </c>
      <c r="CG80" s="124"/>
      <c r="CH80" s="124">
        <f>(CG80*$E80*$G80*$H80*$M80*$CH$13)</f>
        <v>0</v>
      </c>
      <c r="CI80" s="124"/>
      <c r="CJ80" s="124">
        <f>(CI80*$E80*$G80*$H80*$M80*$CJ$13)</f>
        <v>0</v>
      </c>
      <c r="CK80" s="124"/>
      <c r="CL80" s="124">
        <f>(CK80*$E80*$G80*$H80*$M80*$CL$13)</f>
        <v>0</v>
      </c>
      <c r="CM80" s="124"/>
      <c r="CN80" s="124">
        <f>(CM80*$E80*$G80*$H80*$M80*$CN$13)</f>
        <v>0</v>
      </c>
      <c r="CO80" s="124"/>
      <c r="CP80" s="124">
        <f>(CO80*$E80*$G80*$H80*$M80*$CP$13)</f>
        <v>0</v>
      </c>
      <c r="CQ80" s="124"/>
      <c r="CR80" s="124">
        <f>(CQ80*$E80*$G80*$H80*$M80*$CR$13)</f>
        <v>0</v>
      </c>
      <c r="CS80" s="124">
        <v>0</v>
      </c>
      <c r="CT80" s="124">
        <f>(CS80*$E80*$G80*$H80*$N80*$CT$13)</f>
        <v>0</v>
      </c>
      <c r="CU80" s="124"/>
      <c r="CV80" s="124">
        <f>(CU80*$E80*$G80*$H80*$N80*$CV$13)</f>
        <v>0</v>
      </c>
      <c r="CW80" s="124"/>
      <c r="CX80" s="124">
        <f>(CW80*$E80*$G80*$H80*$N80*$CX$13)</f>
        <v>0</v>
      </c>
      <c r="CY80" s="140">
        <v>0</v>
      </c>
      <c r="CZ80" s="124">
        <f>(CY80*$E80*$G80*$H80*$N80*$CZ$13)</f>
        <v>0</v>
      </c>
      <c r="DA80" s="124"/>
      <c r="DB80" s="129">
        <f>(DA80*$E80*$G80*$H80*$N80*$DB$13)</f>
        <v>0</v>
      </c>
      <c r="DC80" s="124"/>
      <c r="DD80" s="124">
        <f>(DC80*$E80*$G80*$H80*$N80*$DD$13)</f>
        <v>0</v>
      </c>
      <c r="DE80" s="141"/>
      <c r="DF80" s="124">
        <f>(DE80*$E80*$G80*$H80*$N80*$DF$13)</f>
        <v>0</v>
      </c>
      <c r="DG80" s="124"/>
      <c r="DH80" s="124">
        <f t="shared" si="306"/>
        <v>0</v>
      </c>
      <c r="DI80" s="124"/>
      <c r="DJ80" s="124">
        <f>(DI80*$E80*$G80*$H80*$O80*$DJ$13)</f>
        <v>0</v>
      </c>
      <c r="DK80" s="124"/>
      <c r="DL80" s="129">
        <f>(DK80*$E80*$G80*$H80*$P80*$DL$13)</f>
        <v>0</v>
      </c>
      <c r="DM80" s="124">
        <f t="shared" si="307"/>
        <v>89</v>
      </c>
      <c r="DN80" s="124">
        <f t="shared" si="307"/>
        <v>8133439.5812133336</v>
      </c>
    </row>
    <row r="81" spans="1:118" ht="30" customHeight="1" x14ac:dyDescent="0.25">
      <c r="A81" s="104"/>
      <c r="B81" s="135">
        <v>55</v>
      </c>
      <c r="C81" s="235" t="s">
        <v>256</v>
      </c>
      <c r="D81" s="118" t="s">
        <v>257</v>
      </c>
      <c r="E81" s="107">
        <f t="shared" ref="E81:E144" si="308">23160+300</f>
        <v>23460</v>
      </c>
      <c r="F81" s="108">
        <v>23500</v>
      </c>
      <c r="G81" s="136">
        <v>1.38</v>
      </c>
      <c r="H81" s="120">
        <v>1</v>
      </c>
      <c r="I81" s="121"/>
      <c r="J81" s="121"/>
      <c r="K81" s="121"/>
      <c r="L81" s="121"/>
      <c r="M81" s="122">
        <v>1.4</v>
      </c>
      <c r="N81" s="122">
        <v>1.68</v>
      </c>
      <c r="O81" s="122">
        <v>2.23</v>
      </c>
      <c r="P81" s="123">
        <v>2.57</v>
      </c>
      <c r="Q81" s="124"/>
      <c r="R81" s="124">
        <f>(Q81*$E81*$G81*$H81*$M81*$R$13)</f>
        <v>0</v>
      </c>
      <c r="S81" s="124"/>
      <c r="T81" s="124">
        <f>(S81*$E81*$G81*$H81*$M81*$T$13)</f>
        <v>0</v>
      </c>
      <c r="U81" s="124">
        <v>91</v>
      </c>
      <c r="V81" s="124">
        <f t="shared" si="304"/>
        <v>5078041.8743599998</v>
      </c>
      <c r="W81" s="124"/>
      <c r="X81" s="124">
        <f>(W81*$E81*$G81*$H81*$M81*$X$13)</f>
        <v>0</v>
      </c>
      <c r="Y81" s="124"/>
      <c r="Z81" s="124">
        <f t="shared" si="28"/>
        <v>0</v>
      </c>
      <c r="AA81" s="124"/>
      <c r="AB81" s="124"/>
      <c r="AC81" s="124"/>
      <c r="AD81" s="124">
        <f>(AC81*$E81*$G81*$H81*$M81*$AD$13)</f>
        <v>0</v>
      </c>
      <c r="AE81" s="124"/>
      <c r="AF81" s="124"/>
      <c r="AG81" s="124"/>
      <c r="AH81" s="124">
        <f>(AG81*$E81*$G81*$H81*$M81*$AH$13)</f>
        <v>0</v>
      </c>
      <c r="AI81" s="124"/>
      <c r="AJ81" s="124"/>
      <c r="AK81" s="125"/>
      <c r="AL81" s="124">
        <f>(AK81*$E81*$G81*$H81*$M81*$AL$13)</f>
        <v>0</v>
      </c>
      <c r="AM81" s="124"/>
      <c r="AN81" s="124">
        <f>(AM81*$E81*$G81*$H81*$M81*$AN$13)</f>
        <v>0</v>
      </c>
      <c r="AO81" s="124"/>
      <c r="AP81" s="124">
        <f>(AO81*$E81*$G81*$H81*$M81*$AP$13)</f>
        <v>0</v>
      </c>
      <c r="AQ81" s="124"/>
      <c r="AR81" s="124">
        <f>(AQ81*$E81*$G81*$H81*$N81*$AR$13)</f>
        <v>0</v>
      </c>
      <c r="AS81" s="140">
        <v>0</v>
      </c>
      <c r="AT81" s="124">
        <f>(AS81*$E81*$G81*$H81*$N81*$AT$13)/12*4+(AS81*$E81*$G81*$H81*$N81*$AT$15)/12*8</f>
        <v>0</v>
      </c>
      <c r="AU81" s="124"/>
      <c r="AV81" s="124">
        <f>(AU81*$E81*$G81*$H81*$N81*$AV$13)</f>
        <v>0</v>
      </c>
      <c r="AW81" s="124"/>
      <c r="AX81" s="124">
        <f>(AW81*$E81*$G81*$H81*$M81*$AX$13)</f>
        <v>0</v>
      </c>
      <c r="AY81" s="124"/>
      <c r="AZ81" s="124">
        <f>(AY81*$E81*$G81*$H81*$M81*$AZ$13)</f>
        <v>0</v>
      </c>
      <c r="BA81" s="124"/>
      <c r="BB81" s="124">
        <f>(BA81*$E81*$G81*$H81*$M81*$BB$13)</f>
        <v>0</v>
      </c>
      <c r="BC81" s="124"/>
      <c r="BD81" s="124">
        <f>(BC81*$E81*$G81*$H81*$M81*$BD$13)</f>
        <v>0</v>
      </c>
      <c r="BE81" s="124"/>
      <c r="BF81" s="124">
        <f>(BE81*$E81*$G81*$H81*$M81*$BF$13)</f>
        <v>0</v>
      </c>
      <c r="BG81" s="124"/>
      <c r="BH81" s="124">
        <f>(BG81*$E81*$G81*$H81*$M81*$BH$13)</f>
        <v>0</v>
      </c>
      <c r="BI81" s="124"/>
      <c r="BJ81" s="124">
        <f>(BI81*$E81*$G81*$H81*$M81*$BJ$13)</f>
        <v>0</v>
      </c>
      <c r="BK81" s="124"/>
      <c r="BL81" s="124">
        <f>(BK81*$E81*$G81*$H81*$N81*$BL$13)</f>
        <v>0</v>
      </c>
      <c r="BM81" s="124"/>
      <c r="BN81" s="124">
        <f>(BM81*$E81*$G81*$H81*$N81*$BN$13)</f>
        <v>0</v>
      </c>
      <c r="BO81" s="124"/>
      <c r="BP81" s="124">
        <f>(BO81*$E81*$G81*$H81*$N81*$BP$13)</f>
        <v>0</v>
      </c>
      <c r="BQ81" s="124"/>
      <c r="BR81" s="124">
        <f>(BQ81*$E81*$G81*$H81*$N81*$BR$13)</f>
        <v>0</v>
      </c>
      <c r="BS81" s="124"/>
      <c r="BT81" s="124">
        <f>(BS81*$E81*$G81*$H81*$N81*$BT$13)</f>
        <v>0</v>
      </c>
      <c r="BU81" s="124"/>
      <c r="BV81" s="124">
        <f>(BU81*$E81*$G81*$H81*$N81*$BV$13)</f>
        <v>0</v>
      </c>
      <c r="BW81" s="124"/>
      <c r="BX81" s="129">
        <f>(BW81*$E81*$G81*$H81*$N81*$BX$13)</f>
        <v>0</v>
      </c>
      <c r="BY81" s="124"/>
      <c r="BZ81" s="124">
        <f>(BY81*$E81*$G81*$H81*$M81*$BZ$13)</f>
        <v>0</v>
      </c>
      <c r="CA81" s="124"/>
      <c r="CB81" s="124">
        <f>(CA81*$E81*$G81*$H81*$M81*$CB$13)</f>
        <v>0</v>
      </c>
      <c r="CC81" s="124"/>
      <c r="CD81" s="124">
        <f>(CC81*$E81*$G81*$H81*$M81*$CD$13)</f>
        <v>0</v>
      </c>
      <c r="CE81" s="124">
        <v>1</v>
      </c>
      <c r="CF81" s="124">
        <f t="shared" si="305"/>
        <v>54397.391999999993</v>
      </c>
      <c r="CG81" s="124"/>
      <c r="CH81" s="124">
        <f>(CG81*$E81*$G81*$H81*$M81*$CH$13)</f>
        <v>0</v>
      </c>
      <c r="CI81" s="124"/>
      <c r="CJ81" s="124">
        <f>(CI81*$E81*$G81*$H81*$M81*$CJ$13)</f>
        <v>0</v>
      </c>
      <c r="CK81" s="124"/>
      <c r="CL81" s="124">
        <f>(CK81*$E81*$G81*$H81*$M81*$CL$13)</f>
        <v>0</v>
      </c>
      <c r="CM81" s="124"/>
      <c r="CN81" s="124">
        <f>(CM81*$E81*$G81*$H81*$M81*$CN$13)</f>
        <v>0</v>
      </c>
      <c r="CO81" s="124"/>
      <c r="CP81" s="124">
        <f>(CO81*$E81*$G81*$H81*$M81*$CP$13)</f>
        <v>0</v>
      </c>
      <c r="CQ81" s="124"/>
      <c r="CR81" s="124">
        <f>(CQ81*$E81*$G81*$H81*$M81*$CR$13)</f>
        <v>0</v>
      </c>
      <c r="CS81" s="124"/>
      <c r="CT81" s="124">
        <f>(CS81*$E81*$G81*$H81*$N81*$CT$13)</f>
        <v>0</v>
      </c>
      <c r="CU81" s="124"/>
      <c r="CV81" s="124">
        <f>(CU81*$E81*$G81*$H81*$N81*$CV$13)</f>
        <v>0</v>
      </c>
      <c r="CW81" s="124"/>
      <c r="CX81" s="124">
        <f>(CW81*$E81*$G81*$H81*$N81*$CX$13)</f>
        <v>0</v>
      </c>
      <c r="CY81" s="140">
        <v>0</v>
      </c>
      <c r="CZ81" s="124">
        <f>(CY81*$E81*$G81*$H81*$N81*$CZ$13)</f>
        <v>0</v>
      </c>
      <c r="DA81" s="124"/>
      <c r="DB81" s="129">
        <f>(DA81*$E81*$G81*$H81*$N81*$DB$13)</f>
        <v>0</v>
      </c>
      <c r="DC81" s="124"/>
      <c r="DD81" s="124">
        <f>(DC81*$E81*$G81*$H81*$N81*$DD$13)</f>
        <v>0</v>
      </c>
      <c r="DE81" s="141"/>
      <c r="DF81" s="124">
        <f>(DE81*$E81*$G81*$H81*$N81*$DF$13)</f>
        <v>0</v>
      </c>
      <c r="DG81" s="124">
        <v>1</v>
      </c>
      <c r="DH81" s="124">
        <f t="shared" si="306"/>
        <v>54397.391999999993</v>
      </c>
      <c r="DI81" s="124"/>
      <c r="DJ81" s="124">
        <f>(DI81*$E81*$G81*$H81*$O81*$DJ$13)</f>
        <v>0</v>
      </c>
      <c r="DK81" s="124"/>
      <c r="DL81" s="156">
        <f>(DK81*$E81*$G81*$H81*$P81*$DL$13)</f>
        <v>0</v>
      </c>
      <c r="DM81" s="124">
        <f t="shared" si="307"/>
        <v>93</v>
      </c>
      <c r="DN81" s="124">
        <f t="shared" si="307"/>
        <v>5186836.6583599998</v>
      </c>
    </row>
    <row r="82" spans="1:118" ht="30" customHeight="1" x14ac:dyDescent="0.25">
      <c r="A82" s="104"/>
      <c r="B82" s="135">
        <v>56</v>
      </c>
      <c r="C82" s="235" t="s">
        <v>258</v>
      </c>
      <c r="D82" s="118" t="s">
        <v>259</v>
      </c>
      <c r="E82" s="107">
        <f t="shared" si="308"/>
        <v>23460</v>
      </c>
      <c r="F82" s="108">
        <v>23500</v>
      </c>
      <c r="G82" s="136">
        <v>2.82</v>
      </c>
      <c r="H82" s="120">
        <v>1</v>
      </c>
      <c r="I82" s="121"/>
      <c r="J82" s="121"/>
      <c r="K82" s="121"/>
      <c r="L82" s="121"/>
      <c r="M82" s="122">
        <v>1.4</v>
      </c>
      <c r="N82" s="122">
        <v>1.68</v>
      </c>
      <c r="O82" s="122">
        <v>2.23</v>
      </c>
      <c r="P82" s="123">
        <v>2.57</v>
      </c>
      <c r="Q82" s="124"/>
      <c r="R82" s="124">
        <f>(Q82*$E82*$G82*$H82*$M82*$R$13)</f>
        <v>0</v>
      </c>
      <c r="S82" s="124"/>
      <c r="T82" s="124">
        <f>(S82*$E82*$G82*$H82*$M82*$T$13)</f>
        <v>0</v>
      </c>
      <c r="U82" s="124">
        <v>21</v>
      </c>
      <c r="V82" s="124">
        <f t="shared" si="304"/>
        <v>2394661.8872399996</v>
      </c>
      <c r="W82" s="124"/>
      <c r="X82" s="124">
        <f>(W82*$E82*$G82*$H82*$M82*$X$13)</f>
        <v>0</v>
      </c>
      <c r="Y82" s="124"/>
      <c r="Z82" s="124">
        <f t="shared" si="28"/>
        <v>0</v>
      </c>
      <c r="AA82" s="124"/>
      <c r="AB82" s="124"/>
      <c r="AC82" s="124"/>
      <c r="AD82" s="124">
        <f>(AC82*$E82*$G82*$H82*$M82*$AD$13)</f>
        <v>0</v>
      </c>
      <c r="AE82" s="124"/>
      <c r="AF82" s="124"/>
      <c r="AG82" s="124"/>
      <c r="AH82" s="124">
        <f>(AG82*$E82*$G82*$H82*$M82*$AH$13)</f>
        <v>0</v>
      </c>
      <c r="AI82" s="124"/>
      <c r="AJ82" s="124"/>
      <c r="AK82" s="125"/>
      <c r="AL82" s="124">
        <f>(AK82*$E82*$G82*$H82*$M82*$AL$13)</f>
        <v>0</v>
      </c>
      <c r="AM82" s="124"/>
      <c r="AN82" s="124">
        <f>(AM82*$E82*$G82*$H82*$M82*$AN$13)</f>
        <v>0</v>
      </c>
      <c r="AO82" s="124"/>
      <c r="AP82" s="124">
        <f>(AO82*$E82*$G82*$H82*$M82*$AP$13)</f>
        <v>0</v>
      </c>
      <c r="AQ82" s="124"/>
      <c r="AR82" s="124">
        <f>(AQ82*$E82*$G82*$H82*$N82*$AR$13)</f>
        <v>0</v>
      </c>
      <c r="AS82" s="140">
        <v>0</v>
      </c>
      <c r="AT82" s="124">
        <f>(AS82*$E82*$G82*$H82*$N82*$AT$13)/12*4+(AS82*$E82*$G82*$H82*$N82*$AT$15)/12*8</f>
        <v>0</v>
      </c>
      <c r="AU82" s="124"/>
      <c r="AV82" s="124">
        <f>(AU82*$E82*$G82*$H82*$N82*$AV$13)</f>
        <v>0</v>
      </c>
      <c r="AW82" s="124"/>
      <c r="AX82" s="124">
        <f>(AW82*$E82*$G82*$H82*$M82*$AX$13)</f>
        <v>0</v>
      </c>
      <c r="AY82" s="124"/>
      <c r="AZ82" s="124">
        <f>(AY82*$E82*$G82*$H82*$M82*$AZ$13)</f>
        <v>0</v>
      </c>
      <c r="BA82" s="124"/>
      <c r="BB82" s="124">
        <f>(BA82*$E82*$G82*$H82*$M82*$BB$13)</f>
        <v>0</v>
      </c>
      <c r="BC82" s="124"/>
      <c r="BD82" s="124">
        <f>(BC82*$E82*$G82*$H82*$M82*$BD$13)</f>
        <v>0</v>
      </c>
      <c r="BE82" s="124"/>
      <c r="BF82" s="124">
        <f>(BE82*$E82*$G82*$H82*$M82*$BF$13)</f>
        <v>0</v>
      </c>
      <c r="BG82" s="124"/>
      <c r="BH82" s="124">
        <f>(BG82*$E82*$G82*$H82*$M82*$BH$13)</f>
        <v>0</v>
      </c>
      <c r="BI82" s="124"/>
      <c r="BJ82" s="124">
        <f>(BI82*$E82*$G82*$H82*$M82*$BJ$13)</f>
        <v>0</v>
      </c>
      <c r="BK82" s="124"/>
      <c r="BL82" s="124">
        <f>(BK82*$E82*$G82*$H82*$N82*$BL$13)</f>
        <v>0</v>
      </c>
      <c r="BM82" s="124">
        <v>0</v>
      </c>
      <c r="BN82" s="124">
        <f>(BM82*$E82*$G82*$H82*$N82*$BN$13)</f>
        <v>0</v>
      </c>
      <c r="BO82" s="124"/>
      <c r="BP82" s="124">
        <f>(BO82*$E82*$G82*$H82*$N82*$BP$13)</f>
        <v>0</v>
      </c>
      <c r="BQ82" s="124"/>
      <c r="BR82" s="124">
        <f>(BQ82*$E82*$G82*$H82*$N82*$BR$13)</f>
        <v>0</v>
      </c>
      <c r="BS82" s="124">
        <v>1</v>
      </c>
      <c r="BT82" s="124">
        <f t="shared" ref="BT82" si="309">(BS82*$E82*$G82*$H82*$N82*$BT$13)/12*11+(BS82*$F82*$G82*$H82*$N82*$BT$13)/12</f>
        <v>100043.8992</v>
      </c>
      <c r="BU82" s="124"/>
      <c r="BV82" s="124">
        <f>(BU82*$E82*$G82*$H82*$N82*$BV$13)</f>
        <v>0</v>
      </c>
      <c r="BW82" s="124"/>
      <c r="BX82" s="129">
        <f>(BW82*$E82*$G82*$H82*$N82*$BX$13)</f>
        <v>0</v>
      </c>
      <c r="BY82" s="124"/>
      <c r="BZ82" s="124">
        <f>(BY82*$E82*$G82*$H82*$M82*$BZ$13)</f>
        <v>0</v>
      </c>
      <c r="CA82" s="124"/>
      <c r="CB82" s="124">
        <f>(CA82*$E82*$G82*$H82*$M82*$CB$13)</f>
        <v>0</v>
      </c>
      <c r="CC82" s="124"/>
      <c r="CD82" s="124">
        <f>(CC82*$E82*$G82*$H82*$M82*$CD$13)</f>
        <v>0</v>
      </c>
      <c r="CE82" s="124">
        <v>0</v>
      </c>
      <c r="CF82" s="124">
        <f>(CE82*$E82*$G82*$H82*$N82*$CF$13)</f>
        <v>0</v>
      </c>
      <c r="CG82" s="124"/>
      <c r="CH82" s="124">
        <f>(CG82*$E82*$G82*$H82*$M82*$CH$13)</f>
        <v>0</v>
      </c>
      <c r="CI82" s="124"/>
      <c r="CJ82" s="124">
        <f>(CI82*$E82*$G82*$H82*$M82*$CJ$13)</f>
        <v>0</v>
      </c>
      <c r="CK82" s="124"/>
      <c r="CL82" s="124">
        <f>(CK82*$E82*$G82*$H82*$M82*$CL$13)</f>
        <v>0</v>
      </c>
      <c r="CM82" s="124"/>
      <c r="CN82" s="124">
        <f>(CM82*$E82*$G82*$H82*$M82*$CN$13)</f>
        <v>0</v>
      </c>
      <c r="CO82" s="124"/>
      <c r="CP82" s="124">
        <f>(CO82*$E82*$G82*$H82*$M82*$CP$13)</f>
        <v>0</v>
      </c>
      <c r="CQ82" s="124"/>
      <c r="CR82" s="124">
        <f>(CQ82*$E82*$G82*$H82*$M82*$CR$13)</f>
        <v>0</v>
      </c>
      <c r="CS82" s="124"/>
      <c r="CT82" s="124">
        <f>(CS82*$E82*$G82*$H82*$N82*$CT$13)</f>
        <v>0</v>
      </c>
      <c r="CU82" s="124"/>
      <c r="CV82" s="124">
        <f>(CU82*$E82*$G82*$H82*$N82*$CV$13)</f>
        <v>0</v>
      </c>
      <c r="CW82" s="124"/>
      <c r="CX82" s="124">
        <f>(CW82*$E82*$G82*$H82*$N82*$CX$13)</f>
        <v>0</v>
      </c>
      <c r="CY82" s="140">
        <v>0</v>
      </c>
      <c r="CZ82" s="124">
        <f>(CY82*$E82*$G82*$H82*$N82*$CZ$13)</f>
        <v>0</v>
      </c>
      <c r="DA82" s="124"/>
      <c r="DB82" s="129">
        <f>(DA82*$E82*$G82*$H82*$N82*$DB$13)</f>
        <v>0</v>
      </c>
      <c r="DC82" s="124"/>
      <c r="DD82" s="124">
        <f>(DC82*$E82*$G82*$H82*$N82*$DD$13)</f>
        <v>0</v>
      </c>
      <c r="DE82" s="141"/>
      <c r="DF82" s="124">
        <f>(DE82*$E82*$G82*$H82*$N82*$DF$13)</f>
        <v>0</v>
      </c>
      <c r="DG82" s="124"/>
      <c r="DH82" s="124">
        <f>(DG82*$E82*$G82*$H82*$N82*$DH$13)</f>
        <v>0</v>
      </c>
      <c r="DI82" s="124"/>
      <c r="DJ82" s="124">
        <f>(DI82*$E82*$G82*$H82*$O82*$DJ$13)</f>
        <v>0</v>
      </c>
      <c r="DK82" s="124"/>
      <c r="DL82" s="156">
        <f>(DK82*$E82*$G82*$H82*$P82*$DL$13)</f>
        <v>0</v>
      </c>
      <c r="DM82" s="124">
        <f t="shared" si="307"/>
        <v>22</v>
      </c>
      <c r="DN82" s="124">
        <f t="shared" si="307"/>
        <v>2494705.7864399995</v>
      </c>
    </row>
    <row r="83" spans="1:118" s="236" customFormat="1" ht="15.75" customHeight="1" x14ac:dyDescent="0.25">
      <c r="A83" s="104">
        <v>12</v>
      </c>
      <c r="B83" s="143"/>
      <c r="C83" s="143"/>
      <c r="D83" s="106" t="s">
        <v>260</v>
      </c>
      <c r="E83" s="107">
        <f t="shared" si="308"/>
        <v>23460</v>
      </c>
      <c r="F83" s="108">
        <v>23500</v>
      </c>
      <c r="G83" s="144"/>
      <c r="H83" s="120"/>
      <c r="I83" s="121"/>
      <c r="J83" s="121"/>
      <c r="K83" s="121"/>
      <c r="L83" s="121"/>
      <c r="M83" s="133">
        <v>1.4</v>
      </c>
      <c r="N83" s="133">
        <v>1.68</v>
      </c>
      <c r="O83" s="133">
        <v>2.23</v>
      </c>
      <c r="P83" s="134">
        <v>2.57</v>
      </c>
      <c r="Q83" s="115">
        <f>SUM(Q84:Q102)</f>
        <v>2300</v>
      </c>
      <c r="R83" s="115">
        <f t="shared" ref="R83:Z83" si="310">SUM(R84:R102)</f>
        <v>351201098.05293328</v>
      </c>
      <c r="S83" s="115">
        <f t="shared" si="310"/>
        <v>1152</v>
      </c>
      <c r="T83" s="115">
        <f t="shared" si="310"/>
        <v>170294568.19760004</v>
      </c>
      <c r="U83" s="115">
        <f t="shared" si="310"/>
        <v>3854</v>
      </c>
      <c r="V83" s="115">
        <f t="shared" si="310"/>
        <v>154052627.657096</v>
      </c>
      <c r="W83" s="115">
        <f t="shared" si="310"/>
        <v>0</v>
      </c>
      <c r="X83" s="115">
        <f t="shared" si="310"/>
        <v>0</v>
      </c>
      <c r="Y83" s="115">
        <f t="shared" si="310"/>
        <v>0</v>
      </c>
      <c r="Z83" s="115">
        <f t="shared" si="310"/>
        <v>0</v>
      </c>
      <c r="AA83" s="115"/>
      <c r="AB83" s="115"/>
      <c r="AC83" s="115">
        <f t="shared" ref="AC83:AH83" si="311">SUM(AC84:AC102)</f>
        <v>0</v>
      </c>
      <c r="AD83" s="115">
        <f t="shared" si="311"/>
        <v>0</v>
      </c>
      <c r="AE83" s="115">
        <f t="shared" si="311"/>
        <v>0</v>
      </c>
      <c r="AF83" s="115">
        <f t="shared" si="311"/>
        <v>0</v>
      </c>
      <c r="AG83" s="115">
        <f t="shared" si="311"/>
        <v>21</v>
      </c>
      <c r="AH83" s="115">
        <f t="shared" si="311"/>
        <v>1387166.3446666666</v>
      </c>
      <c r="AI83" s="115"/>
      <c r="AJ83" s="115"/>
      <c r="AK83" s="115">
        <f t="shared" ref="AK83:CV83" si="312">SUM(AK84:AK102)</f>
        <v>1935</v>
      </c>
      <c r="AL83" s="115">
        <f t="shared" si="312"/>
        <v>212156419.55200002</v>
      </c>
      <c r="AM83" s="115">
        <f t="shared" si="312"/>
        <v>8434</v>
      </c>
      <c r="AN83" s="115">
        <f t="shared" si="312"/>
        <v>1068846297.8629333</v>
      </c>
      <c r="AO83" s="115">
        <f t="shared" si="312"/>
        <v>2136</v>
      </c>
      <c r="AP83" s="115">
        <f t="shared" si="312"/>
        <v>323212534.99919999</v>
      </c>
      <c r="AQ83" s="115">
        <f t="shared" si="312"/>
        <v>421</v>
      </c>
      <c r="AR83" s="115">
        <f t="shared" si="312"/>
        <v>55650266.425600007</v>
      </c>
      <c r="AS83" s="115">
        <f t="shared" si="312"/>
        <v>0</v>
      </c>
      <c r="AT83" s="115">
        <f t="shared" si="312"/>
        <v>0</v>
      </c>
      <c r="AU83" s="115">
        <f t="shared" si="312"/>
        <v>29</v>
      </c>
      <c r="AV83" s="115">
        <f t="shared" si="312"/>
        <v>660810.05759999994</v>
      </c>
      <c r="AW83" s="115">
        <f t="shared" si="312"/>
        <v>0</v>
      </c>
      <c r="AX83" s="115">
        <f t="shared" si="312"/>
        <v>0</v>
      </c>
      <c r="AY83" s="115">
        <f t="shared" si="312"/>
        <v>0</v>
      </c>
      <c r="AZ83" s="115">
        <f t="shared" si="312"/>
        <v>0</v>
      </c>
      <c r="BA83" s="115">
        <f t="shared" si="312"/>
        <v>0</v>
      </c>
      <c r="BB83" s="115">
        <f t="shared" si="312"/>
        <v>0</v>
      </c>
      <c r="BC83" s="115">
        <f t="shared" si="312"/>
        <v>0</v>
      </c>
      <c r="BD83" s="115">
        <f t="shared" si="312"/>
        <v>0</v>
      </c>
      <c r="BE83" s="115">
        <f t="shared" si="312"/>
        <v>174</v>
      </c>
      <c r="BF83" s="115">
        <f t="shared" si="312"/>
        <v>23624626.815999996</v>
      </c>
      <c r="BG83" s="115">
        <f t="shared" si="312"/>
        <v>0</v>
      </c>
      <c r="BH83" s="115">
        <f t="shared" si="312"/>
        <v>0</v>
      </c>
      <c r="BI83" s="115">
        <f t="shared" si="312"/>
        <v>6</v>
      </c>
      <c r="BJ83" s="115">
        <f t="shared" si="312"/>
        <v>289725.23999999993</v>
      </c>
      <c r="BK83" s="115">
        <f t="shared" si="312"/>
        <v>6447</v>
      </c>
      <c r="BL83" s="115">
        <f t="shared" si="312"/>
        <v>719043539.68832004</v>
      </c>
      <c r="BM83" s="115">
        <f t="shared" si="312"/>
        <v>500</v>
      </c>
      <c r="BN83" s="115">
        <f t="shared" si="312"/>
        <v>9854600</v>
      </c>
      <c r="BO83" s="115">
        <f t="shared" si="312"/>
        <v>0</v>
      </c>
      <c r="BP83" s="115">
        <f t="shared" si="312"/>
        <v>0</v>
      </c>
      <c r="BQ83" s="115">
        <f t="shared" si="312"/>
        <v>334</v>
      </c>
      <c r="BR83" s="115">
        <f t="shared" si="312"/>
        <v>39179617.2544</v>
      </c>
      <c r="BS83" s="115">
        <f t="shared" si="312"/>
        <v>90</v>
      </c>
      <c r="BT83" s="115">
        <f t="shared" si="312"/>
        <v>1562387.7024000003</v>
      </c>
      <c r="BU83" s="115">
        <f t="shared" si="312"/>
        <v>923</v>
      </c>
      <c r="BV83" s="115">
        <f t="shared" si="312"/>
        <v>94259347.055999979</v>
      </c>
      <c r="BW83" s="115">
        <f t="shared" si="312"/>
        <v>1140</v>
      </c>
      <c r="BX83" s="115">
        <f t="shared" si="312"/>
        <v>145571609.35295999</v>
      </c>
      <c r="BY83" s="115">
        <f t="shared" si="312"/>
        <v>0</v>
      </c>
      <c r="BZ83" s="115">
        <f t="shared" si="312"/>
        <v>0</v>
      </c>
      <c r="CA83" s="115">
        <f t="shared" si="312"/>
        <v>140</v>
      </c>
      <c r="CB83" s="115">
        <f t="shared" si="312"/>
        <v>2299406.6666666665</v>
      </c>
      <c r="CC83" s="115">
        <f t="shared" si="312"/>
        <v>0</v>
      </c>
      <c r="CD83" s="115">
        <f t="shared" si="312"/>
        <v>0</v>
      </c>
      <c r="CE83" s="115">
        <f t="shared" si="312"/>
        <v>704</v>
      </c>
      <c r="CF83" s="115">
        <f t="shared" si="312"/>
        <v>48463923.278399996</v>
      </c>
      <c r="CG83" s="115">
        <f t="shared" si="312"/>
        <v>0</v>
      </c>
      <c r="CH83" s="115">
        <f t="shared" si="312"/>
        <v>0</v>
      </c>
      <c r="CI83" s="115">
        <f t="shared" si="312"/>
        <v>0</v>
      </c>
      <c r="CJ83" s="115">
        <f t="shared" si="312"/>
        <v>0</v>
      </c>
      <c r="CK83" s="115">
        <f t="shared" si="312"/>
        <v>2</v>
      </c>
      <c r="CL83" s="115">
        <f t="shared" si="312"/>
        <v>66748.490666666665</v>
      </c>
      <c r="CM83" s="115">
        <f t="shared" si="312"/>
        <v>436</v>
      </c>
      <c r="CN83" s="115">
        <f t="shared" si="312"/>
        <v>8531070.2400000002</v>
      </c>
      <c r="CO83" s="115">
        <f t="shared" si="312"/>
        <v>2150</v>
      </c>
      <c r="CP83" s="115">
        <f t="shared" si="312"/>
        <v>231870913.0668</v>
      </c>
      <c r="CQ83" s="115">
        <f t="shared" si="312"/>
        <v>506</v>
      </c>
      <c r="CR83" s="115">
        <f t="shared" si="312"/>
        <v>14704377.146666665</v>
      </c>
      <c r="CS83" s="115">
        <f t="shared" si="312"/>
        <v>1087</v>
      </c>
      <c r="CT83" s="115">
        <f t="shared" si="312"/>
        <v>41806524.345600002</v>
      </c>
      <c r="CU83" s="115">
        <f t="shared" si="312"/>
        <v>736</v>
      </c>
      <c r="CV83" s="115">
        <f t="shared" si="312"/>
        <v>57072487.214399993</v>
      </c>
      <c r="CW83" s="115">
        <f t="shared" ref="CW83:DN83" si="313">SUM(CW84:CW102)</f>
        <v>0</v>
      </c>
      <c r="CX83" s="115">
        <f t="shared" si="313"/>
        <v>0</v>
      </c>
      <c r="CY83" s="115">
        <f t="shared" si="313"/>
        <v>1375</v>
      </c>
      <c r="CZ83" s="115">
        <f t="shared" si="313"/>
        <v>134801517.6144</v>
      </c>
      <c r="DA83" s="115">
        <f t="shared" si="313"/>
        <v>0</v>
      </c>
      <c r="DB83" s="115">
        <f t="shared" si="313"/>
        <v>0</v>
      </c>
      <c r="DC83" s="115">
        <f t="shared" si="313"/>
        <v>219</v>
      </c>
      <c r="DD83" s="115">
        <f t="shared" si="313"/>
        <v>5012049.5600000005</v>
      </c>
      <c r="DE83" s="115">
        <f t="shared" si="313"/>
        <v>35</v>
      </c>
      <c r="DF83" s="115">
        <f t="shared" si="313"/>
        <v>962597.3280000001</v>
      </c>
      <c r="DG83" s="115">
        <f t="shared" si="313"/>
        <v>615</v>
      </c>
      <c r="DH83" s="115">
        <f t="shared" si="313"/>
        <v>40241082.76160001</v>
      </c>
      <c r="DI83" s="115">
        <f t="shared" si="313"/>
        <v>138</v>
      </c>
      <c r="DJ83" s="115">
        <f t="shared" si="313"/>
        <v>2826291.7717333334</v>
      </c>
      <c r="DK83" s="115">
        <f t="shared" si="313"/>
        <v>382</v>
      </c>
      <c r="DL83" s="115">
        <f t="shared" si="313"/>
        <v>19522788.187946666</v>
      </c>
      <c r="DM83" s="115">
        <f t="shared" si="313"/>
        <v>38421</v>
      </c>
      <c r="DN83" s="115">
        <f t="shared" si="313"/>
        <v>3979029019.9325891</v>
      </c>
    </row>
    <row r="84" spans="1:118" ht="24" customHeight="1" x14ac:dyDescent="0.25">
      <c r="A84" s="104"/>
      <c r="B84" s="135">
        <v>57</v>
      </c>
      <c r="C84" s="238" t="s">
        <v>261</v>
      </c>
      <c r="D84" s="118" t="s">
        <v>262</v>
      </c>
      <c r="E84" s="107">
        <f t="shared" si="308"/>
        <v>23460</v>
      </c>
      <c r="F84" s="108">
        <v>23500</v>
      </c>
      <c r="G84" s="136">
        <v>0.57999999999999996</v>
      </c>
      <c r="H84" s="157">
        <v>1</v>
      </c>
      <c r="I84" s="158"/>
      <c r="J84" s="158"/>
      <c r="K84" s="158"/>
      <c r="L84" s="121"/>
      <c r="M84" s="122">
        <v>1.4</v>
      </c>
      <c r="N84" s="122">
        <v>1.68</v>
      </c>
      <c r="O84" s="122">
        <v>2.23</v>
      </c>
      <c r="P84" s="123">
        <v>2.57</v>
      </c>
      <c r="Q84" s="124">
        <v>4</v>
      </c>
      <c r="R84" s="124">
        <f>(Q84*$E84*$G84*$H84*$M84*$R$13)/12*11+(Q84*$F84*$G84*$H84*$M84*$R$13)/12</f>
        <v>83829.797333333336</v>
      </c>
      <c r="S84" s="124"/>
      <c r="T84" s="124">
        <f t="shared" ref="T84:T97" si="314">(S84*$E84*$G84*$H84*$M84*$T$13)</f>
        <v>0</v>
      </c>
      <c r="U84" s="124">
        <v>0</v>
      </c>
      <c r="V84" s="124">
        <f t="shared" ref="V84:V97" si="315">(U84*$E84*$G84*$H84*$M84*$V$13)/12*11+(U84*$F84*$G84*$H84*$M84*$V$13)/12</f>
        <v>0</v>
      </c>
      <c r="W84" s="124"/>
      <c r="X84" s="124">
        <f t="shared" ref="X84:X96" si="316">(W84*$E84*$G84*$H84*$M84*$X$13)</f>
        <v>0</v>
      </c>
      <c r="Y84" s="124">
        <v>0</v>
      </c>
      <c r="Z84" s="124">
        <f t="shared" si="28"/>
        <v>0</v>
      </c>
      <c r="AA84" s="124"/>
      <c r="AB84" s="124"/>
      <c r="AC84" s="124"/>
      <c r="AD84" s="124">
        <f t="shared" ref="AD84:AD96" si="317">(AC84*$E84*$G84*$H84*$M84*$AD$13)</f>
        <v>0</v>
      </c>
      <c r="AE84" s="124"/>
      <c r="AF84" s="124"/>
      <c r="AG84" s="124"/>
      <c r="AH84" s="124">
        <f t="shared" ref="AH84:AH95" si="318">(AG84*$E84*$G84*$H84*$M84*$AH$13)</f>
        <v>0</v>
      </c>
      <c r="AI84" s="124"/>
      <c r="AJ84" s="124"/>
      <c r="AK84" s="125"/>
      <c r="AL84" s="124">
        <f t="shared" ref="AL84:AL97" si="319">(AK84*$E84*$G84*$H84*$M84*$AL$13)</f>
        <v>0</v>
      </c>
      <c r="AM84" s="124">
        <v>250</v>
      </c>
      <c r="AN84" s="124">
        <f t="shared" ref="AN84:AN97" si="320">(AM84*$E84*$G84*$H84*$M84*$AN$13)/12*11+(AM84*$F84*$G84*$H84*$M84*$AN$13)/12</f>
        <v>5239362.3333333321</v>
      </c>
      <c r="AO84" s="124">
        <v>0</v>
      </c>
      <c r="AP84" s="124">
        <f>(AO84*$E84*$G84*$H84*$M84*$AP$13)</f>
        <v>0</v>
      </c>
      <c r="AQ84" s="124">
        <v>0</v>
      </c>
      <c r="AR84" s="124">
        <f>(AQ84*$E84*$G84*$H84*$N84*$AR$13)</f>
        <v>0</v>
      </c>
      <c r="AS84" s="140">
        <v>0</v>
      </c>
      <c r="AT84" s="124">
        <f t="shared" ref="AT84:AT102" si="321">(AS84*$E84*$G84*$H84*$N84*$AT$13)/12*4+(AS84*$E84*$G84*$H84*$N84*$AT$15)/12*8</f>
        <v>0</v>
      </c>
      <c r="AU84" s="124">
        <v>0</v>
      </c>
      <c r="AV84" s="129">
        <f t="shared" ref="AV84:AV97" si="322">(AU84*$E84*$G84*$H84*$N84*$AV$13)/12*11+(AU84*$F84*$G84*$H84*$N84*$AV$13)/12</f>
        <v>0</v>
      </c>
      <c r="AW84" s="124"/>
      <c r="AX84" s="124">
        <f t="shared" ref="AX84:AX96" si="323">(AW84*$E84*$G84*$H84*$M84*$AX$13)</f>
        <v>0</v>
      </c>
      <c r="AY84" s="124">
        <v>0</v>
      </c>
      <c r="AZ84" s="124">
        <f t="shared" ref="AZ84:AZ96" si="324">(AY84*$E84*$G84*$H84*$M84*$AZ$13)</f>
        <v>0</v>
      </c>
      <c r="BA84" s="124"/>
      <c r="BB84" s="124">
        <f t="shared" ref="BB84:BB96" si="325">(BA84*$E84*$G84*$H84*$M84*$BB$13)</f>
        <v>0</v>
      </c>
      <c r="BC84" s="124">
        <v>0</v>
      </c>
      <c r="BD84" s="124">
        <f t="shared" ref="BD84:BD96" si="326">(BC84*$E84*$G84*$H84*$M84*$BD$13)</f>
        <v>0</v>
      </c>
      <c r="BE84" s="124">
        <v>0</v>
      </c>
      <c r="BF84" s="124">
        <f t="shared" ref="BF84:BF98" si="327">(BE84*$E84*$G84*$H84*$M84*$BF$13)</f>
        <v>0</v>
      </c>
      <c r="BG84" s="124">
        <v>0</v>
      </c>
      <c r="BH84" s="124">
        <f t="shared" ref="BH84:BH96" si="328">(BG84*$E84*$G84*$H84*$M84*$BH$13)</f>
        <v>0</v>
      </c>
      <c r="BI84" s="124"/>
      <c r="BJ84" s="124">
        <f>(BI84*$E84*$G84*$H84*$M84*$BJ$13)</f>
        <v>0</v>
      </c>
      <c r="BK84" s="124">
        <v>395</v>
      </c>
      <c r="BL84" s="124">
        <f t="shared" ref="BL84:BL97" si="329">(BK84*$E84*$G84*$H84*$N84*$BL$13)/12*11+(BK84*$F84*$G84*$H84*$N84*$BL$13)/12</f>
        <v>9933830.984000003</v>
      </c>
      <c r="BM84" s="124"/>
      <c r="BN84" s="124">
        <f t="shared" ref="BN84:BN93" si="330">(BM84*$E84*$G84*$H84*$N84*$BN$13)</f>
        <v>0</v>
      </c>
      <c r="BO84" s="124">
        <v>0</v>
      </c>
      <c r="BP84" s="124">
        <f t="shared" ref="BP84:BP96" si="331">(BO84*$E84*$G84*$H84*$N84*$BP$13)</f>
        <v>0</v>
      </c>
      <c r="BQ84" s="124">
        <v>0</v>
      </c>
      <c r="BR84" s="124">
        <f>(BQ84*$E84*$G84*$H84*$N84*$BR$13)</f>
        <v>0</v>
      </c>
      <c r="BS84" s="124"/>
      <c r="BT84" s="124">
        <f t="shared" ref="BT84:BT90" si="332">(BS84*$E84*$G84*$H84*$N84*$BT$13)</f>
        <v>0</v>
      </c>
      <c r="BU84" s="124">
        <v>31</v>
      </c>
      <c r="BV84" s="124">
        <f t="shared" ref="BV84:BV97" si="333">(BU84*$E84*$G84*$H84*$N84*$BV$13)/12*11+(BU84*$F84*$G84*$H84*$N84*$BV$13)/12</f>
        <v>850491.39840000006</v>
      </c>
      <c r="BW84" s="124">
        <v>50</v>
      </c>
      <c r="BX84" s="129">
        <f t="shared" ref="BX84:BX96" si="334">(BW84*$E84*$G84*$H84*$N84*$BX$13)/12*11+(BW84*$F84*$G84*$H84*$N84*$BX$13)/12</f>
        <v>1371760.3199999998</v>
      </c>
      <c r="BY84" s="124">
        <v>0</v>
      </c>
      <c r="BZ84" s="124">
        <f t="shared" ref="BZ84:BZ96" si="335">(BY84*$E84*$G84*$H84*$M84*$BZ$13)</f>
        <v>0</v>
      </c>
      <c r="CA84" s="124">
        <v>0</v>
      </c>
      <c r="CB84" s="124">
        <f t="shared" ref="CB84:CB93" si="336">(CA84*$E84*$G84*$H84*$M84*$CB$13)</f>
        <v>0</v>
      </c>
      <c r="CC84" s="124">
        <v>0</v>
      </c>
      <c r="CD84" s="124">
        <f t="shared" ref="CD84:CD96" si="337">(CC84*$E84*$G84*$H84*$M84*$CD$13)</f>
        <v>0</v>
      </c>
      <c r="CE84" s="124">
        <v>31</v>
      </c>
      <c r="CF84" s="124">
        <f t="shared" ref="CF84:CF95" si="338">(CE84*$E84*$G84*$H84*$N84*$CF$13)/12*11+(CE84*$F84*$G84*$H84*$N84*$CF$13)/12</f>
        <v>708742.83199999994</v>
      </c>
      <c r="CG84" s="124">
        <v>0</v>
      </c>
      <c r="CH84" s="124">
        <f t="shared" ref="CH84:CH96" si="339">(CG84*$E84*$G84*$H84*$M84*$CH$13)</f>
        <v>0</v>
      </c>
      <c r="CI84" s="124"/>
      <c r="CJ84" s="124">
        <f t="shared" ref="CJ84:CJ96" si="340">(CI84*$E84*$G84*$H84*$M84*$CJ$13)</f>
        <v>0</v>
      </c>
      <c r="CK84" s="124"/>
      <c r="CL84" s="124">
        <f>(CK84*$E84*$G84*$H84*$M84*$CL$13)</f>
        <v>0</v>
      </c>
      <c r="CM84" s="124">
        <v>29</v>
      </c>
      <c r="CN84" s="124">
        <f t="shared" ref="CN84:CN95" si="341">(CM84*$E84*$G84*$H84*$M84*$CN$13)/12*11+(CM84*$F84*$G84*$H84*$M84*$CN$13)/12</f>
        <v>552514.57333333325</v>
      </c>
      <c r="CO84" s="124">
        <v>19</v>
      </c>
      <c r="CP84" s="124">
        <f t="shared" ref="CP84:CP95" si="342">(CO84*$E84*$G84*$H84*$M84*$CP$13)/12*11+(CO84*$F84*$G84*$H84*$M84*$CP$13)/12</f>
        <v>325793.07599999994</v>
      </c>
      <c r="CQ84" s="124">
        <v>45</v>
      </c>
      <c r="CR84" s="124">
        <f t="shared" ref="CR84:CR97" si="343">(CQ84*$E84*$G84*$H84*$M84*$CR$13)/12*11+(CQ84*$F84*$G84*$H84*$M84*$CR$13)/12</f>
        <v>857350.2</v>
      </c>
      <c r="CS84" s="124">
        <v>96</v>
      </c>
      <c r="CT84" s="124">
        <f t="shared" ref="CT84:CT94" si="344">(CS84*$E84*$G84*$H84*$N84*$CT$13)/12*11+(CS84*$F84*$G84*$H84*$N84*$CT$13)/12</f>
        <v>2194816.5119999996</v>
      </c>
      <c r="CU84" s="124">
        <v>30</v>
      </c>
      <c r="CV84" s="124">
        <f t="shared" ref="CV84:CV94" si="345">(CU84*$E84*$G84*$H84*$N84*$CV$13)/12*11+(CU84*$F84*$G84*$H84*$N84*$CV$13)/12</f>
        <v>685880.15999999992</v>
      </c>
      <c r="CW84" s="124">
        <v>0</v>
      </c>
      <c r="CX84" s="124">
        <f t="shared" ref="CX84:CX96" si="346">(CW84*$E84*$G84*$H84*$N84*$CX$13)</f>
        <v>0</v>
      </c>
      <c r="CY84" s="140">
        <v>0</v>
      </c>
      <c r="CZ84" s="124">
        <f>(CY84*$E84*$G84*$H84*$N84*$CZ$13)</f>
        <v>0</v>
      </c>
      <c r="DA84" s="124">
        <v>0</v>
      </c>
      <c r="DB84" s="129">
        <f t="shared" ref="DB84:DB96" si="347">(DA84*$E84*$G84*$H84*$N84*$DB$13)</f>
        <v>0</v>
      </c>
      <c r="DC84" s="124">
        <v>38</v>
      </c>
      <c r="DD84" s="124">
        <f>(DC84*$E84*$G84*$H84*$N84*$DD$13)/12*11+(DC84*$F84*$G84*$H84*$N84*$DD$13)/12</f>
        <v>868781.53599999985</v>
      </c>
      <c r="DE84" s="141"/>
      <c r="DF84" s="124">
        <f>(DE84*$E84*$G84*$H84*$N84*$DF$13)</f>
        <v>0</v>
      </c>
      <c r="DG84" s="124">
        <v>5</v>
      </c>
      <c r="DH84" s="124">
        <f t="shared" ref="DH84:DH93" si="348">(DG84*$E84*$G84*$H84*$N84*$DH$13)/12*11+(DG84*$F84*$G84*$H84*$N84*$DH$13)/12</f>
        <v>114313.36</v>
      </c>
      <c r="DI84" s="124"/>
      <c r="DJ84" s="124">
        <f>(DI84*$E84*$G84*$H84*$O84*$DJ$13)</f>
        <v>0</v>
      </c>
      <c r="DK84" s="124">
        <v>13</v>
      </c>
      <c r="DL84" s="129">
        <f t="shared" ref="DL84:DL94" si="349">(DK84*$E84*$G84*$H84*$P84*$DL$13)/12*11+(DK84*$F84*$G84*$H84*$P84*$DL$13)/12</f>
        <v>363734.22453333333</v>
      </c>
      <c r="DM84" s="124">
        <f t="shared" ref="DM84:DN102" si="350">SUM(Q84,S84,U84,W84,Y84,AA84,AC84,AE84,AG84,AI84,AK84,AM84,AS84,AW84,AY84,CC84,AO84,BC84,BE84,BG84,CQ84,BI84,BK84,AQ84,BO84,AU84,CS84,BQ84,CU84,BS84,BU84,BW84,CE84,BY84,CA84,CG84,CI84,CK84,CM84,CO84,CW84,CY84,BM84,BA84,DA84,DC84,DE84,DG84,DI84,DK84)</f>
        <v>1036</v>
      </c>
      <c r="DN84" s="124">
        <f t="shared" si="350"/>
        <v>24151201.306933336</v>
      </c>
    </row>
    <row r="85" spans="1:118" ht="24" customHeight="1" x14ac:dyDescent="0.25">
      <c r="A85" s="104"/>
      <c r="B85" s="135">
        <v>58</v>
      </c>
      <c r="C85" s="235" t="s">
        <v>263</v>
      </c>
      <c r="D85" s="118" t="s">
        <v>264</v>
      </c>
      <c r="E85" s="107">
        <f t="shared" si="308"/>
        <v>23460</v>
      </c>
      <c r="F85" s="108">
        <v>23500</v>
      </c>
      <c r="G85" s="136">
        <v>0.62</v>
      </c>
      <c r="H85" s="120">
        <v>1</v>
      </c>
      <c r="I85" s="121"/>
      <c r="J85" s="121"/>
      <c r="K85" s="121"/>
      <c r="L85" s="121"/>
      <c r="M85" s="122">
        <v>1.4</v>
      </c>
      <c r="N85" s="122">
        <v>1.68</v>
      </c>
      <c r="O85" s="122">
        <v>2.23</v>
      </c>
      <c r="P85" s="123">
        <v>2.57</v>
      </c>
      <c r="Q85" s="124">
        <v>0</v>
      </c>
      <c r="R85" s="124">
        <f t="shared" ref="R85:R96" si="351">(Q85*$E85*$G85*$H85*$M85*$R$13)/12*11+(Q85*$F85*$G85*$H85*$M85*$R$13)/12</f>
        <v>0</v>
      </c>
      <c r="S85" s="124"/>
      <c r="T85" s="124">
        <f t="shared" si="314"/>
        <v>0</v>
      </c>
      <c r="U85" s="124">
        <v>1290</v>
      </c>
      <c r="V85" s="124">
        <f t="shared" si="315"/>
        <v>32341279.591600005</v>
      </c>
      <c r="W85" s="124"/>
      <c r="X85" s="124">
        <f t="shared" si="316"/>
        <v>0</v>
      </c>
      <c r="Y85" s="124"/>
      <c r="Z85" s="124">
        <f t="shared" ref="Z85:Z102" si="352">(Y85*$E85*$G85*$H85*$M85*$Z$13)/12*4+(Y85*$E85*$G85*$H85*$M85*$Z$15)/12*8</f>
        <v>0</v>
      </c>
      <c r="AA85" s="124"/>
      <c r="AB85" s="124"/>
      <c r="AC85" s="124"/>
      <c r="AD85" s="124">
        <f t="shared" si="317"/>
        <v>0</v>
      </c>
      <c r="AE85" s="124"/>
      <c r="AF85" s="124"/>
      <c r="AG85" s="124"/>
      <c r="AH85" s="124">
        <f t="shared" si="318"/>
        <v>0</v>
      </c>
      <c r="AI85" s="124"/>
      <c r="AJ85" s="124"/>
      <c r="AK85" s="125"/>
      <c r="AL85" s="124">
        <f t="shared" si="319"/>
        <v>0</v>
      </c>
      <c r="AM85" s="124">
        <v>50</v>
      </c>
      <c r="AN85" s="124">
        <f t="shared" si="320"/>
        <v>1120139.5333333332</v>
      </c>
      <c r="AO85" s="124">
        <v>0</v>
      </c>
      <c r="AP85" s="124">
        <f>(AO85*$E85*$G85*$H85*$M85*$AP$13)</f>
        <v>0</v>
      </c>
      <c r="AQ85" s="124">
        <v>1</v>
      </c>
      <c r="AR85" s="124">
        <f t="shared" ref="AR85:AR95" si="353">(AQ85*$E85*$G85*$H85*$N85*$AR$13)/12*11+(AQ85*$F85*$G85*$H85*$N85*$AR$13)/12</f>
        <v>26883.348800000003</v>
      </c>
      <c r="AS85" s="140">
        <v>0</v>
      </c>
      <c r="AT85" s="124">
        <f t="shared" si="321"/>
        <v>0</v>
      </c>
      <c r="AU85" s="124">
        <v>0</v>
      </c>
      <c r="AV85" s="129">
        <f t="shared" si="322"/>
        <v>0</v>
      </c>
      <c r="AW85" s="124"/>
      <c r="AX85" s="124">
        <f t="shared" si="323"/>
        <v>0</v>
      </c>
      <c r="AY85" s="124"/>
      <c r="AZ85" s="124">
        <f t="shared" si="324"/>
        <v>0</v>
      </c>
      <c r="BA85" s="124"/>
      <c r="BB85" s="124">
        <f t="shared" si="325"/>
        <v>0</v>
      </c>
      <c r="BC85" s="124"/>
      <c r="BD85" s="124">
        <f t="shared" si="326"/>
        <v>0</v>
      </c>
      <c r="BE85" s="124"/>
      <c r="BF85" s="124">
        <f t="shared" si="327"/>
        <v>0</v>
      </c>
      <c r="BG85" s="124"/>
      <c r="BH85" s="124">
        <f t="shared" si="328"/>
        <v>0</v>
      </c>
      <c r="BI85" s="124"/>
      <c r="BJ85" s="124">
        <f>(BI85*$E85*$G85*$H85*$M85*$BJ$13)</f>
        <v>0</v>
      </c>
      <c r="BK85" s="124">
        <v>939</v>
      </c>
      <c r="BL85" s="124">
        <f t="shared" si="329"/>
        <v>25243464.523200005</v>
      </c>
      <c r="BM85" s="124"/>
      <c r="BN85" s="124">
        <f t="shared" si="330"/>
        <v>0</v>
      </c>
      <c r="BO85" s="124"/>
      <c r="BP85" s="124">
        <f t="shared" si="331"/>
        <v>0</v>
      </c>
      <c r="BQ85" s="124">
        <v>0</v>
      </c>
      <c r="BR85" s="124">
        <f>(BQ85*$E85*$G85*$H85*$N85*$BR$13)</f>
        <v>0</v>
      </c>
      <c r="BS85" s="124"/>
      <c r="BT85" s="124">
        <f t="shared" si="332"/>
        <v>0</v>
      </c>
      <c r="BU85" s="124">
        <v>102</v>
      </c>
      <c r="BV85" s="124">
        <f t="shared" si="333"/>
        <v>2991383.5391999995</v>
      </c>
      <c r="BW85" s="124">
        <v>100</v>
      </c>
      <c r="BX85" s="129">
        <f t="shared" si="334"/>
        <v>2932728.96</v>
      </c>
      <c r="BY85" s="124"/>
      <c r="BZ85" s="124">
        <f t="shared" si="335"/>
        <v>0</v>
      </c>
      <c r="CA85" s="124"/>
      <c r="CB85" s="124">
        <f t="shared" si="336"/>
        <v>0</v>
      </c>
      <c r="CC85" s="124"/>
      <c r="CD85" s="124">
        <f t="shared" si="337"/>
        <v>0</v>
      </c>
      <c r="CE85" s="124">
        <v>78</v>
      </c>
      <c r="CF85" s="124">
        <f t="shared" si="338"/>
        <v>1906273.824</v>
      </c>
      <c r="CG85" s="124"/>
      <c r="CH85" s="124">
        <f t="shared" si="339"/>
        <v>0</v>
      </c>
      <c r="CI85" s="124"/>
      <c r="CJ85" s="124">
        <f t="shared" si="340"/>
        <v>0</v>
      </c>
      <c r="CK85" s="124"/>
      <c r="CL85" s="124">
        <f>(CK85*$E85*$G85*$H85*$M85*$CL$13)</f>
        <v>0</v>
      </c>
      <c r="CM85" s="124">
        <v>45</v>
      </c>
      <c r="CN85" s="124">
        <f t="shared" si="341"/>
        <v>916477.8</v>
      </c>
      <c r="CO85" s="124">
        <v>100</v>
      </c>
      <c r="CP85" s="124">
        <f t="shared" si="342"/>
        <v>1832955.5999999996</v>
      </c>
      <c r="CQ85" s="124">
        <v>100</v>
      </c>
      <c r="CR85" s="124">
        <f t="shared" si="343"/>
        <v>2036617.333333333</v>
      </c>
      <c r="CS85" s="124">
        <v>224</v>
      </c>
      <c r="CT85" s="124">
        <f t="shared" si="344"/>
        <v>5474427.392</v>
      </c>
      <c r="CU85" s="124">
        <v>60</v>
      </c>
      <c r="CV85" s="124">
        <f t="shared" si="345"/>
        <v>1466364.48</v>
      </c>
      <c r="CW85" s="124"/>
      <c r="CX85" s="124">
        <f t="shared" si="346"/>
        <v>0</v>
      </c>
      <c r="CY85" s="140">
        <v>0</v>
      </c>
      <c r="CZ85" s="124">
        <f>(CY85*$E85*$G85*$H85*$N85*$CZ$13)</f>
        <v>0</v>
      </c>
      <c r="DA85" s="124"/>
      <c r="DB85" s="129">
        <f t="shared" si="347"/>
        <v>0</v>
      </c>
      <c r="DC85" s="124">
        <v>75</v>
      </c>
      <c r="DD85" s="124">
        <f t="shared" ref="DD85:DD94" si="354">(DC85*$E85*$G85*$H85*$N85*$DD$13)/12*11+(DC85*$F85*$G85*$H85*$N85*$DD$13)/12</f>
        <v>1832955.6</v>
      </c>
      <c r="DE85" s="141">
        <v>2</v>
      </c>
      <c r="DF85" s="124">
        <f t="shared" ref="DF85" si="355">(DE85*$E85*$G85*$H85*$N85*$DF$13)/12*11+(DE85*$F85*$G85*$H85*$N85*$DF$13)/12</f>
        <v>48878.816000000006</v>
      </c>
      <c r="DG85" s="124">
        <v>1</v>
      </c>
      <c r="DH85" s="124">
        <f t="shared" si="348"/>
        <v>24439.408000000003</v>
      </c>
      <c r="DI85" s="124"/>
      <c r="DJ85" s="124">
        <f>(DI85*$E85*$G85*$H85*$O85*$DJ$13)</f>
        <v>0</v>
      </c>
      <c r="DK85" s="124">
        <v>20</v>
      </c>
      <c r="DL85" s="129">
        <f t="shared" si="349"/>
        <v>598183.60533333325</v>
      </c>
      <c r="DM85" s="124">
        <f t="shared" si="350"/>
        <v>3187</v>
      </c>
      <c r="DN85" s="124">
        <f t="shared" si="350"/>
        <v>80793453.354799986</v>
      </c>
    </row>
    <row r="86" spans="1:118" ht="24" customHeight="1" x14ac:dyDescent="0.25">
      <c r="A86" s="104"/>
      <c r="B86" s="135">
        <v>59</v>
      </c>
      <c r="C86" s="235" t="s">
        <v>265</v>
      </c>
      <c r="D86" s="118" t="s">
        <v>266</v>
      </c>
      <c r="E86" s="107">
        <f t="shared" si="308"/>
        <v>23460</v>
      </c>
      <c r="F86" s="108">
        <v>23500</v>
      </c>
      <c r="G86" s="136">
        <v>1.4</v>
      </c>
      <c r="H86" s="120">
        <v>1</v>
      </c>
      <c r="I86" s="121"/>
      <c r="J86" s="121"/>
      <c r="K86" s="121"/>
      <c r="L86" s="121"/>
      <c r="M86" s="122">
        <v>1.4</v>
      </c>
      <c r="N86" s="122">
        <v>1.68</v>
      </c>
      <c r="O86" s="122">
        <v>2.23</v>
      </c>
      <c r="P86" s="123">
        <v>2.57</v>
      </c>
      <c r="Q86" s="124">
        <v>0</v>
      </c>
      <c r="R86" s="124">
        <f t="shared" si="351"/>
        <v>0</v>
      </c>
      <c r="S86" s="124"/>
      <c r="T86" s="124">
        <f t="shared" si="314"/>
        <v>0</v>
      </c>
      <c r="U86" s="124">
        <v>5</v>
      </c>
      <c r="V86" s="124">
        <f t="shared" si="315"/>
        <v>283056.96066666662</v>
      </c>
      <c r="W86" s="124"/>
      <c r="X86" s="124">
        <f t="shared" si="316"/>
        <v>0</v>
      </c>
      <c r="Y86" s="124">
        <v>0</v>
      </c>
      <c r="Z86" s="124">
        <f t="shared" si="352"/>
        <v>0</v>
      </c>
      <c r="AA86" s="124"/>
      <c r="AB86" s="124"/>
      <c r="AC86" s="124"/>
      <c r="AD86" s="124">
        <f t="shared" si="317"/>
        <v>0</v>
      </c>
      <c r="AE86" s="124"/>
      <c r="AF86" s="124"/>
      <c r="AG86" s="124"/>
      <c r="AH86" s="124">
        <f t="shared" ref="AH86:AH91" si="356">(AG86*$E86*$G86*$H86*$M86*$AH$13)/12*11+(AG86*$F86*$G86*$H86*$M86*$AH$13)/12</f>
        <v>0</v>
      </c>
      <c r="AI86" s="124"/>
      <c r="AJ86" s="124"/>
      <c r="AK86" s="125"/>
      <c r="AL86" s="124">
        <f t="shared" si="319"/>
        <v>0</v>
      </c>
      <c r="AM86" s="124">
        <v>20</v>
      </c>
      <c r="AN86" s="124">
        <f t="shared" si="320"/>
        <v>1011738.9333333332</v>
      </c>
      <c r="AO86" s="124">
        <v>0</v>
      </c>
      <c r="AP86" s="124">
        <f>(AO86*$E86*$G86*$H86*$M86*$AP$13)</f>
        <v>0</v>
      </c>
      <c r="AQ86" s="124">
        <v>0</v>
      </c>
      <c r="AR86" s="124">
        <f t="shared" si="353"/>
        <v>0</v>
      </c>
      <c r="AS86" s="140">
        <v>0</v>
      </c>
      <c r="AT86" s="124">
        <f t="shared" si="321"/>
        <v>0</v>
      </c>
      <c r="AU86" s="124">
        <v>0</v>
      </c>
      <c r="AV86" s="129">
        <f t="shared" si="322"/>
        <v>0</v>
      </c>
      <c r="AW86" s="124"/>
      <c r="AX86" s="124">
        <f t="shared" si="323"/>
        <v>0</v>
      </c>
      <c r="AY86" s="124">
        <v>0</v>
      </c>
      <c r="AZ86" s="124">
        <f t="shared" si="324"/>
        <v>0</v>
      </c>
      <c r="BA86" s="124"/>
      <c r="BB86" s="124">
        <f t="shared" si="325"/>
        <v>0</v>
      </c>
      <c r="BC86" s="124">
        <v>0</v>
      </c>
      <c r="BD86" s="124">
        <f t="shared" si="326"/>
        <v>0</v>
      </c>
      <c r="BE86" s="124">
        <v>0</v>
      </c>
      <c r="BF86" s="124">
        <f t="shared" si="327"/>
        <v>0</v>
      </c>
      <c r="BG86" s="124">
        <v>0</v>
      </c>
      <c r="BH86" s="124">
        <f t="shared" si="328"/>
        <v>0</v>
      </c>
      <c r="BI86" s="124"/>
      <c r="BJ86" s="124">
        <f>(BI86*$E86*$G86*$H86*$M86*$BJ$13)</f>
        <v>0</v>
      </c>
      <c r="BK86" s="124">
        <v>5</v>
      </c>
      <c r="BL86" s="124">
        <f t="shared" si="329"/>
        <v>303521.68</v>
      </c>
      <c r="BM86" s="124"/>
      <c r="BN86" s="124">
        <f t="shared" si="330"/>
        <v>0</v>
      </c>
      <c r="BO86" s="124">
        <v>0</v>
      </c>
      <c r="BP86" s="124">
        <f t="shared" si="331"/>
        <v>0</v>
      </c>
      <c r="BQ86" s="124">
        <v>0</v>
      </c>
      <c r="BR86" s="124">
        <f>(BQ86*$E86*$G86*$H86*$N86*$BR$13)</f>
        <v>0</v>
      </c>
      <c r="BS86" s="124"/>
      <c r="BT86" s="124">
        <f t="shared" si="332"/>
        <v>0</v>
      </c>
      <c r="BU86" s="124">
        <v>1</v>
      </c>
      <c r="BV86" s="124">
        <f t="shared" si="333"/>
        <v>66222.912000000011</v>
      </c>
      <c r="BW86" s="124">
        <v>1</v>
      </c>
      <c r="BX86" s="129">
        <f t="shared" si="334"/>
        <v>66222.912000000011</v>
      </c>
      <c r="BY86" s="124">
        <v>0</v>
      </c>
      <c r="BZ86" s="124">
        <f t="shared" si="335"/>
        <v>0</v>
      </c>
      <c r="CA86" s="124">
        <v>0</v>
      </c>
      <c r="CB86" s="124">
        <f t="shared" si="336"/>
        <v>0</v>
      </c>
      <c r="CC86" s="124">
        <v>0</v>
      </c>
      <c r="CD86" s="124">
        <f t="shared" si="337"/>
        <v>0</v>
      </c>
      <c r="CE86" s="124">
        <v>0</v>
      </c>
      <c r="CF86" s="124">
        <f t="shared" si="338"/>
        <v>0</v>
      </c>
      <c r="CG86" s="124"/>
      <c r="CH86" s="124">
        <f t="shared" si="339"/>
        <v>0</v>
      </c>
      <c r="CI86" s="124"/>
      <c r="CJ86" s="124">
        <f t="shared" si="340"/>
        <v>0</v>
      </c>
      <c r="CK86" s="124"/>
      <c r="CL86" s="124">
        <f>(CK86*$E86*$G86*$H86*$M86*$CL$13)</f>
        <v>0</v>
      </c>
      <c r="CM86" s="124">
        <v>0</v>
      </c>
      <c r="CN86" s="124">
        <f t="shared" si="341"/>
        <v>0</v>
      </c>
      <c r="CO86" s="124">
        <v>0</v>
      </c>
      <c r="CP86" s="124">
        <f t="shared" si="342"/>
        <v>0</v>
      </c>
      <c r="CQ86" s="124">
        <v>5</v>
      </c>
      <c r="CR86" s="124">
        <f t="shared" si="343"/>
        <v>229940.66666666663</v>
      </c>
      <c r="CS86" s="124">
        <v>0</v>
      </c>
      <c r="CT86" s="124">
        <f t="shared" si="344"/>
        <v>0</v>
      </c>
      <c r="CU86" s="124">
        <v>60</v>
      </c>
      <c r="CV86" s="124">
        <f t="shared" si="345"/>
        <v>3311145.5999999992</v>
      </c>
      <c r="CW86" s="124">
        <v>0</v>
      </c>
      <c r="CX86" s="124">
        <f t="shared" si="346"/>
        <v>0</v>
      </c>
      <c r="CY86" s="140">
        <v>0</v>
      </c>
      <c r="CZ86" s="124">
        <f>(CY86*$E86*$G86*$H86*$N86*$CZ$13)</f>
        <v>0</v>
      </c>
      <c r="DA86" s="124">
        <v>0</v>
      </c>
      <c r="DB86" s="129">
        <f t="shared" si="347"/>
        <v>0</v>
      </c>
      <c r="DC86" s="124">
        <v>2</v>
      </c>
      <c r="DD86" s="124">
        <f t="shared" si="354"/>
        <v>110371.51999999999</v>
      </c>
      <c r="DE86" s="141"/>
      <c r="DF86" s="124">
        <f>(DE86*$E86*$G86*$H86*$N86*$DF$13)</f>
        <v>0</v>
      </c>
      <c r="DG86" s="124">
        <v>3</v>
      </c>
      <c r="DH86" s="124">
        <f t="shared" si="348"/>
        <v>165557.27999999997</v>
      </c>
      <c r="DI86" s="124"/>
      <c r="DJ86" s="124">
        <f>(DI86*$E86*$G86*$H86*$O86*$DJ$13)</f>
        <v>0</v>
      </c>
      <c r="DK86" s="124">
        <v>0</v>
      </c>
      <c r="DL86" s="129">
        <f t="shared" si="349"/>
        <v>0</v>
      </c>
      <c r="DM86" s="124">
        <f t="shared" si="350"/>
        <v>102</v>
      </c>
      <c r="DN86" s="124">
        <f t="shared" si="350"/>
        <v>5547778.4646666655</v>
      </c>
    </row>
    <row r="87" spans="1:118" ht="24" customHeight="1" x14ac:dyDescent="0.25">
      <c r="A87" s="104"/>
      <c r="B87" s="135">
        <v>60</v>
      </c>
      <c r="C87" s="235" t="s">
        <v>267</v>
      </c>
      <c r="D87" s="118" t="s">
        <v>268</v>
      </c>
      <c r="E87" s="107">
        <f t="shared" si="308"/>
        <v>23460</v>
      </c>
      <c r="F87" s="108">
        <v>23500</v>
      </c>
      <c r="G87" s="136">
        <v>1.27</v>
      </c>
      <c r="H87" s="120">
        <v>1</v>
      </c>
      <c r="I87" s="121"/>
      <c r="J87" s="121"/>
      <c r="K87" s="121"/>
      <c r="L87" s="121"/>
      <c r="M87" s="122">
        <v>1.4</v>
      </c>
      <c r="N87" s="122">
        <v>1.68</v>
      </c>
      <c r="O87" s="122">
        <v>2.23</v>
      </c>
      <c r="P87" s="123">
        <v>2.57</v>
      </c>
      <c r="Q87" s="124">
        <v>12</v>
      </c>
      <c r="R87" s="124">
        <f t="shared" si="351"/>
        <v>550675.04800000007</v>
      </c>
      <c r="S87" s="124"/>
      <c r="T87" s="124">
        <f t="shared" si="314"/>
        <v>0</v>
      </c>
      <c r="U87" s="124">
        <v>1</v>
      </c>
      <c r="V87" s="124">
        <f t="shared" si="315"/>
        <v>51354.620006666664</v>
      </c>
      <c r="W87" s="124"/>
      <c r="X87" s="124">
        <f t="shared" si="316"/>
        <v>0</v>
      </c>
      <c r="Y87" s="124"/>
      <c r="Z87" s="124">
        <f t="shared" si="352"/>
        <v>0</v>
      </c>
      <c r="AA87" s="124"/>
      <c r="AB87" s="124"/>
      <c r="AC87" s="124"/>
      <c r="AD87" s="124">
        <f t="shared" si="317"/>
        <v>0</v>
      </c>
      <c r="AE87" s="124"/>
      <c r="AF87" s="124"/>
      <c r="AG87" s="124">
        <v>15</v>
      </c>
      <c r="AH87" s="124">
        <f t="shared" si="356"/>
        <v>688343.80999999994</v>
      </c>
      <c r="AI87" s="124"/>
      <c r="AJ87" s="124"/>
      <c r="AK87" s="125"/>
      <c r="AL87" s="124">
        <f t="shared" si="319"/>
        <v>0</v>
      </c>
      <c r="AM87" s="124">
        <v>40</v>
      </c>
      <c r="AN87" s="124">
        <f t="shared" si="320"/>
        <v>1835583.4933333336</v>
      </c>
      <c r="AO87" s="124">
        <v>7</v>
      </c>
      <c r="AP87" s="124">
        <f t="shared" ref="AP87:AP94" si="357">(AO87*$E87*$G87*$H87*$M87*$AP$13)/12*11+(AO87*$F87*$G87*$H87*$M87*$AP$13)/12</f>
        <v>321227.11133333342</v>
      </c>
      <c r="AQ87" s="124">
        <v>0</v>
      </c>
      <c r="AR87" s="124">
        <f t="shared" si="353"/>
        <v>0</v>
      </c>
      <c r="AS87" s="140">
        <v>0</v>
      </c>
      <c r="AT87" s="124">
        <f t="shared" si="321"/>
        <v>0</v>
      </c>
      <c r="AU87" s="124">
        <v>3</v>
      </c>
      <c r="AV87" s="129">
        <f t="shared" si="322"/>
        <v>165202.51440000004</v>
      </c>
      <c r="AW87" s="124"/>
      <c r="AX87" s="124">
        <f t="shared" si="323"/>
        <v>0</v>
      </c>
      <c r="AY87" s="124"/>
      <c r="AZ87" s="124">
        <f t="shared" si="324"/>
        <v>0</v>
      </c>
      <c r="BA87" s="124"/>
      <c r="BB87" s="124">
        <f t="shared" si="325"/>
        <v>0</v>
      </c>
      <c r="BC87" s="124"/>
      <c r="BD87" s="124">
        <f t="shared" si="326"/>
        <v>0</v>
      </c>
      <c r="BE87" s="124"/>
      <c r="BF87" s="124">
        <f t="shared" si="327"/>
        <v>0</v>
      </c>
      <c r="BG87" s="124"/>
      <c r="BH87" s="124">
        <f t="shared" si="328"/>
        <v>0</v>
      </c>
      <c r="BI87" s="124">
        <v>3</v>
      </c>
      <c r="BJ87" s="124">
        <f t="shared" ref="BJ87:BJ91" si="358">(BI87*$E87*$G87*$H87*$M87*$BJ$13)/12*11+(BI87*$F87*$G87*$H87*$M87*$BJ$13)/12</f>
        <v>150184.10399999996</v>
      </c>
      <c r="BK87" s="124">
        <v>29</v>
      </c>
      <c r="BL87" s="124">
        <f t="shared" si="329"/>
        <v>1596957.6392000003</v>
      </c>
      <c r="BM87" s="124"/>
      <c r="BN87" s="124">
        <f t="shared" si="330"/>
        <v>0</v>
      </c>
      <c r="BO87" s="124"/>
      <c r="BP87" s="124">
        <f t="shared" si="331"/>
        <v>0</v>
      </c>
      <c r="BQ87" s="124">
        <v>4</v>
      </c>
      <c r="BR87" s="124">
        <f t="shared" ref="BR87:BR96" si="359">(BQ87*$E87*$G87*$H87*$N87*$BR$13)/12*11+(BQ87*$F87*$G87*$H87*$N87*$BR$13)/12</f>
        <v>200245.47200000001</v>
      </c>
      <c r="BS87" s="124"/>
      <c r="BT87" s="124">
        <f t="shared" si="332"/>
        <v>0</v>
      </c>
      <c r="BU87" s="124">
        <v>4</v>
      </c>
      <c r="BV87" s="124">
        <f t="shared" si="333"/>
        <v>240294.56639999998</v>
      </c>
      <c r="BW87" s="124">
        <v>5</v>
      </c>
      <c r="BX87" s="129">
        <f t="shared" si="334"/>
        <v>300368.20799999993</v>
      </c>
      <c r="BY87" s="124"/>
      <c r="BZ87" s="124">
        <f t="shared" si="335"/>
        <v>0</v>
      </c>
      <c r="CA87" s="124"/>
      <c r="CB87" s="124">
        <f t="shared" si="336"/>
        <v>0</v>
      </c>
      <c r="CC87" s="124"/>
      <c r="CD87" s="124">
        <f t="shared" si="337"/>
        <v>0</v>
      </c>
      <c r="CE87" s="124">
        <v>4</v>
      </c>
      <c r="CF87" s="124">
        <f t="shared" si="338"/>
        <v>200245.47200000001</v>
      </c>
      <c r="CG87" s="124"/>
      <c r="CH87" s="124">
        <f t="shared" si="339"/>
        <v>0</v>
      </c>
      <c r="CI87" s="124"/>
      <c r="CJ87" s="124">
        <f t="shared" si="340"/>
        <v>0</v>
      </c>
      <c r="CK87" s="124">
        <v>2</v>
      </c>
      <c r="CL87" s="124">
        <f>(CK87*$E87*$G87*$H87*$M87*$CL$13)/12*11+(CK87*$F87*$G87*$H87*$M87*$CL$13)/12</f>
        <v>66748.490666666665</v>
      </c>
      <c r="CM87" s="124">
        <v>19</v>
      </c>
      <c r="CN87" s="124">
        <f t="shared" si="341"/>
        <v>792638.32666666654</v>
      </c>
      <c r="CO87" s="124">
        <v>2</v>
      </c>
      <c r="CP87" s="124">
        <f t="shared" si="342"/>
        <v>75092.051999999981</v>
      </c>
      <c r="CQ87" s="124">
        <v>5</v>
      </c>
      <c r="CR87" s="124">
        <f t="shared" si="343"/>
        <v>208589.03333333335</v>
      </c>
      <c r="CS87" s="124">
        <v>13</v>
      </c>
      <c r="CT87" s="124">
        <f t="shared" si="344"/>
        <v>650797.78399999999</v>
      </c>
      <c r="CU87" s="124">
        <v>9</v>
      </c>
      <c r="CV87" s="124">
        <f t="shared" si="345"/>
        <v>450552.31199999998</v>
      </c>
      <c r="CW87" s="124"/>
      <c r="CX87" s="124">
        <f t="shared" si="346"/>
        <v>0</v>
      </c>
      <c r="CY87" s="140">
        <v>16</v>
      </c>
      <c r="CZ87" s="124">
        <f t="shared" ref="CZ87:CZ94" si="360">(CY87*$E87*$G87*$H87*$N87*$CZ$13)/12*11+(CY87*$F87*$G87*$H87*$N87*$CZ$13)/12</f>
        <v>720883.69920000003</v>
      </c>
      <c r="DA87" s="124"/>
      <c r="DB87" s="129">
        <f t="shared" si="347"/>
        <v>0</v>
      </c>
      <c r="DC87" s="124">
        <v>2</v>
      </c>
      <c r="DD87" s="124">
        <f t="shared" si="354"/>
        <v>100122.736</v>
      </c>
      <c r="DE87" s="141"/>
      <c r="DF87" s="124">
        <f>(DE87*$E87*$G87*$H87*$N87*$DF$13)</f>
        <v>0</v>
      </c>
      <c r="DG87" s="124">
        <v>5</v>
      </c>
      <c r="DH87" s="124">
        <f t="shared" si="348"/>
        <v>250306.84</v>
      </c>
      <c r="DI87" s="124">
        <v>1</v>
      </c>
      <c r="DJ87" s="124">
        <f>(DI87*$E87*$G87*$H87*$O87*$DJ$13)/12*11+(DI87*$F87*$G87*$H87*$O87*$DJ$13)/12</f>
        <v>53160.405066666666</v>
      </c>
      <c r="DK87" s="124">
        <v>5</v>
      </c>
      <c r="DL87" s="129">
        <f t="shared" si="349"/>
        <v>306327.89466666669</v>
      </c>
      <c r="DM87" s="124">
        <f t="shared" si="350"/>
        <v>206</v>
      </c>
      <c r="DN87" s="124">
        <f t="shared" si="350"/>
        <v>9975901.6322733331</v>
      </c>
    </row>
    <row r="88" spans="1:118" ht="24" customHeight="1" x14ac:dyDescent="0.25">
      <c r="A88" s="104"/>
      <c r="B88" s="135">
        <v>61</v>
      </c>
      <c r="C88" s="235" t="s">
        <v>269</v>
      </c>
      <c r="D88" s="118" t="s">
        <v>270</v>
      </c>
      <c r="E88" s="107">
        <f t="shared" si="308"/>
        <v>23460</v>
      </c>
      <c r="F88" s="108">
        <v>23500</v>
      </c>
      <c r="G88" s="136">
        <v>3.12</v>
      </c>
      <c r="H88" s="120">
        <v>1</v>
      </c>
      <c r="I88" s="121"/>
      <c r="J88" s="121"/>
      <c r="K88" s="121"/>
      <c r="L88" s="121"/>
      <c r="M88" s="122">
        <v>1.4</v>
      </c>
      <c r="N88" s="122">
        <v>1.68</v>
      </c>
      <c r="O88" s="122">
        <v>2.23</v>
      </c>
      <c r="P88" s="123">
        <v>2.57</v>
      </c>
      <c r="Q88" s="124">
        <v>7</v>
      </c>
      <c r="R88" s="124">
        <f t="shared" si="351"/>
        <v>789156.36800000013</v>
      </c>
      <c r="S88" s="124"/>
      <c r="T88" s="124">
        <f t="shared" si="314"/>
        <v>0</v>
      </c>
      <c r="U88" s="124">
        <v>0</v>
      </c>
      <c r="V88" s="124">
        <f t="shared" si="315"/>
        <v>0</v>
      </c>
      <c r="W88" s="124"/>
      <c r="X88" s="124">
        <f t="shared" si="316"/>
        <v>0</v>
      </c>
      <c r="Y88" s="124"/>
      <c r="Z88" s="124">
        <f t="shared" si="352"/>
        <v>0</v>
      </c>
      <c r="AA88" s="124"/>
      <c r="AB88" s="124"/>
      <c r="AC88" s="124"/>
      <c r="AD88" s="124">
        <f t="shared" si="317"/>
        <v>0</v>
      </c>
      <c r="AE88" s="124"/>
      <c r="AF88" s="124"/>
      <c r="AG88" s="124">
        <v>3</v>
      </c>
      <c r="AH88" s="124">
        <f t="shared" si="356"/>
        <v>338209.87199999997</v>
      </c>
      <c r="AI88" s="124"/>
      <c r="AJ88" s="124"/>
      <c r="AK88" s="125"/>
      <c r="AL88" s="124">
        <f t="shared" si="319"/>
        <v>0</v>
      </c>
      <c r="AM88" s="124">
        <v>23</v>
      </c>
      <c r="AN88" s="124">
        <f t="shared" si="320"/>
        <v>2592942.3520000004</v>
      </c>
      <c r="AO88" s="124">
        <v>0</v>
      </c>
      <c r="AP88" s="124">
        <f t="shared" si="357"/>
        <v>0</v>
      </c>
      <c r="AQ88" s="124">
        <v>2</v>
      </c>
      <c r="AR88" s="124">
        <f t="shared" si="353"/>
        <v>270567.89759999997</v>
      </c>
      <c r="AS88" s="140"/>
      <c r="AT88" s="124">
        <f t="shared" si="321"/>
        <v>0</v>
      </c>
      <c r="AU88" s="124">
        <v>0</v>
      </c>
      <c r="AV88" s="129">
        <f t="shared" si="322"/>
        <v>0</v>
      </c>
      <c r="AW88" s="124"/>
      <c r="AX88" s="124">
        <f t="shared" si="323"/>
        <v>0</v>
      </c>
      <c r="AY88" s="124"/>
      <c r="AZ88" s="124">
        <f t="shared" si="324"/>
        <v>0</v>
      </c>
      <c r="BA88" s="124"/>
      <c r="BB88" s="124">
        <f t="shared" si="325"/>
        <v>0</v>
      </c>
      <c r="BC88" s="124"/>
      <c r="BD88" s="124">
        <f t="shared" si="326"/>
        <v>0</v>
      </c>
      <c r="BE88" s="124"/>
      <c r="BF88" s="124">
        <f t="shared" si="327"/>
        <v>0</v>
      </c>
      <c r="BG88" s="124"/>
      <c r="BH88" s="124">
        <f t="shared" si="328"/>
        <v>0</v>
      </c>
      <c r="BI88" s="124"/>
      <c r="BJ88" s="124">
        <f t="shared" si="358"/>
        <v>0</v>
      </c>
      <c r="BK88" s="124">
        <v>5</v>
      </c>
      <c r="BL88" s="124">
        <f t="shared" si="329"/>
        <v>676419.74399999995</v>
      </c>
      <c r="BM88" s="124"/>
      <c r="BN88" s="124">
        <f t="shared" si="330"/>
        <v>0</v>
      </c>
      <c r="BO88" s="124"/>
      <c r="BP88" s="124">
        <f t="shared" si="331"/>
        <v>0</v>
      </c>
      <c r="BQ88" s="124">
        <v>0</v>
      </c>
      <c r="BR88" s="124">
        <f t="shared" si="359"/>
        <v>0</v>
      </c>
      <c r="BS88" s="124"/>
      <c r="BT88" s="124">
        <f t="shared" si="332"/>
        <v>0</v>
      </c>
      <c r="BU88" s="124">
        <v>1</v>
      </c>
      <c r="BV88" s="124">
        <f t="shared" si="333"/>
        <v>147582.48959999997</v>
      </c>
      <c r="BW88" s="124">
        <v>0</v>
      </c>
      <c r="BX88" s="129">
        <f t="shared" si="334"/>
        <v>0</v>
      </c>
      <c r="BY88" s="124"/>
      <c r="BZ88" s="124">
        <f t="shared" si="335"/>
        <v>0</v>
      </c>
      <c r="CA88" s="124"/>
      <c r="CB88" s="124">
        <f t="shared" si="336"/>
        <v>0</v>
      </c>
      <c r="CC88" s="124"/>
      <c r="CD88" s="124">
        <f t="shared" si="337"/>
        <v>0</v>
      </c>
      <c r="CE88" s="124">
        <v>1</v>
      </c>
      <c r="CF88" s="124">
        <f t="shared" si="338"/>
        <v>122985.408</v>
      </c>
      <c r="CG88" s="124"/>
      <c r="CH88" s="124">
        <f t="shared" si="339"/>
        <v>0</v>
      </c>
      <c r="CI88" s="124"/>
      <c r="CJ88" s="124">
        <f t="shared" si="340"/>
        <v>0</v>
      </c>
      <c r="CK88" s="124"/>
      <c r="CL88" s="124">
        <f t="shared" ref="CL88:CL96" si="361">(CK88*$E88*$G88*$H88*$M88*$CL$13)</f>
        <v>0</v>
      </c>
      <c r="CM88" s="124">
        <v>0</v>
      </c>
      <c r="CN88" s="124">
        <f t="shared" si="341"/>
        <v>0</v>
      </c>
      <c r="CO88" s="124">
        <v>1</v>
      </c>
      <c r="CP88" s="124">
        <f t="shared" si="342"/>
        <v>92239.055999999997</v>
      </c>
      <c r="CQ88" s="124">
        <v>0</v>
      </c>
      <c r="CR88" s="124">
        <f t="shared" si="343"/>
        <v>0</v>
      </c>
      <c r="CS88" s="124">
        <v>0</v>
      </c>
      <c r="CT88" s="124">
        <f t="shared" si="344"/>
        <v>0</v>
      </c>
      <c r="CU88" s="124">
        <v>0</v>
      </c>
      <c r="CV88" s="124">
        <f t="shared" si="345"/>
        <v>0</v>
      </c>
      <c r="CW88" s="124"/>
      <c r="CX88" s="124">
        <f t="shared" si="346"/>
        <v>0</v>
      </c>
      <c r="CY88" s="140">
        <v>1</v>
      </c>
      <c r="CZ88" s="124">
        <f t="shared" si="360"/>
        <v>110686.86720000001</v>
      </c>
      <c r="DA88" s="124"/>
      <c r="DB88" s="129">
        <f t="shared" si="347"/>
        <v>0</v>
      </c>
      <c r="DC88" s="124">
        <v>0</v>
      </c>
      <c r="DD88" s="124">
        <f t="shared" si="354"/>
        <v>0</v>
      </c>
      <c r="DE88" s="141"/>
      <c r="DF88" s="124">
        <f>(DE88*$E88*$G88*$H88*$N88*$DF$13)</f>
        <v>0</v>
      </c>
      <c r="DG88" s="124">
        <v>0</v>
      </c>
      <c r="DH88" s="124">
        <f t="shared" si="348"/>
        <v>0</v>
      </c>
      <c r="DI88" s="124"/>
      <c r="DJ88" s="124">
        <f>(DI88*$E88*$G88*$H88*$O88*$DJ$13)</f>
        <v>0</v>
      </c>
      <c r="DK88" s="124">
        <v>0</v>
      </c>
      <c r="DL88" s="129">
        <f t="shared" si="349"/>
        <v>0</v>
      </c>
      <c r="DM88" s="124">
        <f t="shared" si="350"/>
        <v>44</v>
      </c>
      <c r="DN88" s="124">
        <f t="shared" si="350"/>
        <v>5140790.0544000007</v>
      </c>
    </row>
    <row r="89" spans="1:118" ht="24" customHeight="1" thickBot="1" x14ac:dyDescent="0.3">
      <c r="A89" s="159"/>
      <c r="B89" s="135">
        <v>62</v>
      </c>
      <c r="C89" s="235" t="s">
        <v>271</v>
      </c>
      <c r="D89" s="160" t="s">
        <v>272</v>
      </c>
      <c r="E89" s="107">
        <f t="shared" si="308"/>
        <v>23460</v>
      </c>
      <c r="F89" s="108">
        <v>23500</v>
      </c>
      <c r="G89" s="161">
        <v>4.51</v>
      </c>
      <c r="H89" s="162">
        <v>1</v>
      </c>
      <c r="I89" s="163"/>
      <c r="J89" s="163"/>
      <c r="K89" s="163"/>
      <c r="L89" s="163"/>
      <c r="M89" s="164">
        <v>1.4</v>
      </c>
      <c r="N89" s="164">
        <v>1.68</v>
      </c>
      <c r="O89" s="164">
        <v>2.23</v>
      </c>
      <c r="P89" s="165">
        <v>2.57</v>
      </c>
      <c r="Q89" s="166">
        <v>0</v>
      </c>
      <c r="R89" s="124">
        <f t="shared" si="351"/>
        <v>0</v>
      </c>
      <c r="S89" s="166"/>
      <c r="T89" s="166">
        <f t="shared" si="314"/>
        <v>0</v>
      </c>
      <c r="U89" s="124">
        <v>12</v>
      </c>
      <c r="V89" s="124">
        <f t="shared" si="315"/>
        <v>2188434.6730399998</v>
      </c>
      <c r="W89" s="166"/>
      <c r="X89" s="124">
        <f t="shared" si="316"/>
        <v>0</v>
      </c>
      <c r="Y89" s="166"/>
      <c r="Z89" s="124">
        <f t="shared" si="352"/>
        <v>0</v>
      </c>
      <c r="AA89" s="166"/>
      <c r="AB89" s="166"/>
      <c r="AC89" s="166"/>
      <c r="AD89" s="166">
        <f t="shared" si="317"/>
        <v>0</v>
      </c>
      <c r="AE89" s="124"/>
      <c r="AF89" s="166"/>
      <c r="AG89" s="166"/>
      <c r="AH89" s="124">
        <f t="shared" si="356"/>
        <v>0</v>
      </c>
      <c r="AI89" s="166"/>
      <c r="AJ89" s="166"/>
      <c r="AK89" s="167"/>
      <c r="AL89" s="166">
        <f t="shared" si="319"/>
        <v>0</v>
      </c>
      <c r="AM89" s="166">
        <v>0</v>
      </c>
      <c r="AN89" s="124">
        <f t="shared" si="320"/>
        <v>0</v>
      </c>
      <c r="AO89" s="166">
        <v>0</v>
      </c>
      <c r="AP89" s="124">
        <f t="shared" si="357"/>
        <v>0</v>
      </c>
      <c r="AQ89" s="166">
        <v>0</v>
      </c>
      <c r="AR89" s="124">
        <f t="shared" si="353"/>
        <v>0</v>
      </c>
      <c r="AS89" s="168">
        <v>0</v>
      </c>
      <c r="AT89" s="124">
        <f t="shared" si="321"/>
        <v>0</v>
      </c>
      <c r="AU89" s="124">
        <v>0</v>
      </c>
      <c r="AV89" s="129">
        <f t="shared" si="322"/>
        <v>0</v>
      </c>
      <c r="AW89" s="166"/>
      <c r="AX89" s="166">
        <f t="shared" si="323"/>
        <v>0</v>
      </c>
      <c r="AY89" s="166"/>
      <c r="AZ89" s="166">
        <f t="shared" si="324"/>
        <v>0</v>
      </c>
      <c r="BA89" s="166"/>
      <c r="BB89" s="166">
        <f t="shared" si="325"/>
        <v>0</v>
      </c>
      <c r="BC89" s="166"/>
      <c r="BD89" s="166">
        <f t="shared" si="326"/>
        <v>0</v>
      </c>
      <c r="BE89" s="166"/>
      <c r="BF89" s="166">
        <f t="shared" si="327"/>
        <v>0</v>
      </c>
      <c r="BG89" s="166"/>
      <c r="BH89" s="166">
        <f t="shared" si="328"/>
        <v>0</v>
      </c>
      <c r="BI89" s="166"/>
      <c r="BJ89" s="124">
        <f t="shared" si="358"/>
        <v>0</v>
      </c>
      <c r="BK89" s="166">
        <v>1</v>
      </c>
      <c r="BL89" s="124">
        <f t="shared" si="329"/>
        <v>195554.68239999999</v>
      </c>
      <c r="BM89" s="166"/>
      <c r="BN89" s="166">
        <f t="shared" si="330"/>
        <v>0</v>
      </c>
      <c r="BO89" s="166"/>
      <c r="BP89" s="166">
        <f t="shared" si="331"/>
        <v>0</v>
      </c>
      <c r="BQ89" s="166">
        <v>0</v>
      </c>
      <c r="BR89" s="124">
        <f t="shared" si="359"/>
        <v>0</v>
      </c>
      <c r="BS89" s="166"/>
      <c r="BT89" s="166">
        <f t="shared" si="332"/>
        <v>0</v>
      </c>
      <c r="BU89" s="166">
        <v>0</v>
      </c>
      <c r="BV89" s="124">
        <f t="shared" si="333"/>
        <v>0</v>
      </c>
      <c r="BW89" s="166">
        <v>0</v>
      </c>
      <c r="BX89" s="129">
        <f t="shared" si="334"/>
        <v>0</v>
      </c>
      <c r="BY89" s="166"/>
      <c r="BZ89" s="166">
        <f t="shared" si="335"/>
        <v>0</v>
      </c>
      <c r="CA89" s="166"/>
      <c r="CB89" s="166">
        <f t="shared" si="336"/>
        <v>0</v>
      </c>
      <c r="CC89" s="166"/>
      <c r="CD89" s="166">
        <f t="shared" si="337"/>
        <v>0</v>
      </c>
      <c r="CE89" s="166">
        <v>0</v>
      </c>
      <c r="CF89" s="124">
        <f t="shared" si="338"/>
        <v>0</v>
      </c>
      <c r="CG89" s="166"/>
      <c r="CH89" s="166">
        <f t="shared" si="339"/>
        <v>0</v>
      </c>
      <c r="CI89" s="166"/>
      <c r="CJ89" s="166">
        <f t="shared" si="340"/>
        <v>0</v>
      </c>
      <c r="CK89" s="166"/>
      <c r="CL89" s="166">
        <f t="shared" si="361"/>
        <v>0</v>
      </c>
      <c r="CM89" s="166">
        <v>0</v>
      </c>
      <c r="CN89" s="124">
        <f t="shared" si="341"/>
        <v>0</v>
      </c>
      <c r="CO89" s="166">
        <v>0</v>
      </c>
      <c r="CP89" s="124">
        <f t="shared" si="342"/>
        <v>0</v>
      </c>
      <c r="CQ89" s="166">
        <v>0</v>
      </c>
      <c r="CR89" s="124">
        <f t="shared" si="343"/>
        <v>0</v>
      </c>
      <c r="CS89" s="166">
        <v>0</v>
      </c>
      <c r="CT89" s="124">
        <f t="shared" si="344"/>
        <v>0</v>
      </c>
      <c r="CU89" s="166">
        <v>0</v>
      </c>
      <c r="CV89" s="124">
        <f t="shared" si="345"/>
        <v>0</v>
      </c>
      <c r="CW89" s="166"/>
      <c r="CX89" s="166">
        <f t="shared" si="346"/>
        <v>0</v>
      </c>
      <c r="CY89" s="168">
        <v>0</v>
      </c>
      <c r="CZ89" s="124">
        <f t="shared" si="360"/>
        <v>0</v>
      </c>
      <c r="DA89" s="166"/>
      <c r="DB89" s="169">
        <f t="shared" si="347"/>
        <v>0</v>
      </c>
      <c r="DC89" s="166">
        <v>0</v>
      </c>
      <c r="DD89" s="124">
        <f t="shared" si="354"/>
        <v>0</v>
      </c>
      <c r="DE89" s="170"/>
      <c r="DF89" s="166">
        <f>(DE89*$E89*$G89*$H89*$N89*$DF$13)</f>
        <v>0</v>
      </c>
      <c r="DG89" s="166">
        <v>0</v>
      </c>
      <c r="DH89" s="124">
        <f t="shared" si="348"/>
        <v>0</v>
      </c>
      <c r="DI89" s="166"/>
      <c r="DJ89" s="166">
        <f>(DI89*$E89*$G89*$H89*$O89*$DJ$13)</f>
        <v>0</v>
      </c>
      <c r="DK89" s="124">
        <v>0</v>
      </c>
      <c r="DL89" s="129">
        <f t="shared" si="349"/>
        <v>0</v>
      </c>
      <c r="DM89" s="124">
        <f t="shared" si="350"/>
        <v>13</v>
      </c>
      <c r="DN89" s="124">
        <f t="shared" si="350"/>
        <v>2383989.3554399996</v>
      </c>
    </row>
    <row r="90" spans="1:118" s="239" customFormat="1" ht="24" customHeight="1" thickBot="1" x14ac:dyDescent="0.3">
      <c r="A90" s="154"/>
      <c r="B90" s="135">
        <v>63</v>
      </c>
      <c r="C90" s="235" t="s">
        <v>273</v>
      </c>
      <c r="D90" s="171" t="s">
        <v>274</v>
      </c>
      <c r="E90" s="107">
        <f t="shared" si="308"/>
        <v>23460</v>
      </c>
      <c r="F90" s="108">
        <v>23500</v>
      </c>
      <c r="G90" s="136">
        <v>7.2</v>
      </c>
      <c r="H90" s="120">
        <v>1</v>
      </c>
      <c r="I90" s="120"/>
      <c r="J90" s="120"/>
      <c r="K90" s="120"/>
      <c r="L90" s="120"/>
      <c r="M90" s="172">
        <v>1.4</v>
      </c>
      <c r="N90" s="172">
        <v>1.68</v>
      </c>
      <c r="O90" s="172">
        <v>2.23</v>
      </c>
      <c r="P90" s="172">
        <v>2.57</v>
      </c>
      <c r="Q90" s="124">
        <v>1</v>
      </c>
      <c r="R90" s="124">
        <f t="shared" si="351"/>
        <v>260161.44</v>
      </c>
      <c r="S90" s="124"/>
      <c r="T90" s="124">
        <f t="shared" si="314"/>
        <v>0</v>
      </c>
      <c r="U90" s="124">
        <v>2</v>
      </c>
      <c r="V90" s="124">
        <f t="shared" si="315"/>
        <v>582288.60479999997</v>
      </c>
      <c r="W90" s="124"/>
      <c r="X90" s="124">
        <f t="shared" si="316"/>
        <v>0</v>
      </c>
      <c r="Y90" s="173"/>
      <c r="Z90" s="124">
        <f t="shared" si="352"/>
        <v>0</v>
      </c>
      <c r="AA90" s="124"/>
      <c r="AB90" s="124"/>
      <c r="AC90" s="124"/>
      <c r="AD90" s="124">
        <f t="shared" si="317"/>
        <v>0</v>
      </c>
      <c r="AE90" s="124"/>
      <c r="AF90" s="124"/>
      <c r="AG90" s="124"/>
      <c r="AH90" s="124">
        <f t="shared" si="356"/>
        <v>0</v>
      </c>
      <c r="AI90" s="124"/>
      <c r="AJ90" s="124"/>
      <c r="AK90" s="126"/>
      <c r="AL90" s="124">
        <f t="shared" si="319"/>
        <v>0</v>
      </c>
      <c r="AM90" s="124">
        <v>5</v>
      </c>
      <c r="AN90" s="124">
        <f t="shared" si="320"/>
        <v>1300807.2000000002</v>
      </c>
      <c r="AO90" s="124">
        <v>0</v>
      </c>
      <c r="AP90" s="124">
        <f t="shared" si="357"/>
        <v>0</v>
      </c>
      <c r="AQ90" s="124">
        <v>0</v>
      </c>
      <c r="AR90" s="124">
        <f t="shared" si="353"/>
        <v>0</v>
      </c>
      <c r="AS90" s="140"/>
      <c r="AT90" s="124">
        <f t="shared" si="321"/>
        <v>0</v>
      </c>
      <c r="AU90" s="124">
        <v>0</v>
      </c>
      <c r="AV90" s="129">
        <f t="shared" si="322"/>
        <v>0</v>
      </c>
      <c r="AW90" s="124"/>
      <c r="AX90" s="124">
        <f t="shared" si="323"/>
        <v>0</v>
      </c>
      <c r="AY90" s="124"/>
      <c r="AZ90" s="124">
        <f t="shared" si="324"/>
        <v>0</v>
      </c>
      <c r="BA90" s="124"/>
      <c r="BB90" s="124">
        <f t="shared" si="325"/>
        <v>0</v>
      </c>
      <c r="BC90" s="124"/>
      <c r="BD90" s="124">
        <f t="shared" si="326"/>
        <v>0</v>
      </c>
      <c r="BE90" s="124"/>
      <c r="BF90" s="124">
        <f t="shared" si="327"/>
        <v>0</v>
      </c>
      <c r="BG90" s="124"/>
      <c r="BH90" s="124">
        <f t="shared" si="328"/>
        <v>0</v>
      </c>
      <c r="BI90" s="124"/>
      <c r="BJ90" s="124">
        <f t="shared" si="358"/>
        <v>0</v>
      </c>
      <c r="BK90" s="124">
        <v>1</v>
      </c>
      <c r="BL90" s="124">
        <f t="shared" si="329"/>
        <v>312193.728</v>
      </c>
      <c r="BM90" s="124"/>
      <c r="BN90" s="124">
        <f t="shared" si="330"/>
        <v>0</v>
      </c>
      <c r="BO90" s="124"/>
      <c r="BP90" s="124">
        <f t="shared" si="331"/>
        <v>0</v>
      </c>
      <c r="BQ90" s="124">
        <v>0</v>
      </c>
      <c r="BR90" s="124">
        <f t="shared" si="359"/>
        <v>0</v>
      </c>
      <c r="BS90" s="124"/>
      <c r="BT90" s="124">
        <f t="shared" si="332"/>
        <v>0</v>
      </c>
      <c r="BU90" s="124">
        <v>0</v>
      </c>
      <c r="BV90" s="124">
        <f t="shared" si="333"/>
        <v>0</v>
      </c>
      <c r="BW90" s="124">
        <v>1</v>
      </c>
      <c r="BX90" s="129">
        <f t="shared" si="334"/>
        <v>340574.97599999997</v>
      </c>
      <c r="BY90" s="124"/>
      <c r="BZ90" s="124">
        <f t="shared" si="335"/>
        <v>0</v>
      </c>
      <c r="CA90" s="124"/>
      <c r="CB90" s="124">
        <f t="shared" si="336"/>
        <v>0</v>
      </c>
      <c r="CC90" s="124"/>
      <c r="CD90" s="124">
        <f t="shared" si="337"/>
        <v>0</v>
      </c>
      <c r="CE90" s="124">
        <v>0</v>
      </c>
      <c r="CF90" s="124">
        <f t="shared" si="338"/>
        <v>0</v>
      </c>
      <c r="CG90" s="124"/>
      <c r="CH90" s="124">
        <f t="shared" si="339"/>
        <v>0</v>
      </c>
      <c r="CI90" s="124"/>
      <c r="CJ90" s="124">
        <f t="shared" si="340"/>
        <v>0</v>
      </c>
      <c r="CK90" s="124"/>
      <c r="CL90" s="124">
        <f t="shared" si="361"/>
        <v>0</v>
      </c>
      <c r="CM90" s="124">
        <v>0</v>
      </c>
      <c r="CN90" s="124">
        <f t="shared" si="341"/>
        <v>0</v>
      </c>
      <c r="CO90" s="124">
        <v>0</v>
      </c>
      <c r="CP90" s="124">
        <f t="shared" si="342"/>
        <v>0</v>
      </c>
      <c r="CQ90" s="124">
        <v>0</v>
      </c>
      <c r="CR90" s="124">
        <f t="shared" si="343"/>
        <v>0</v>
      </c>
      <c r="CS90" s="124">
        <v>0</v>
      </c>
      <c r="CT90" s="124">
        <f t="shared" si="344"/>
        <v>0</v>
      </c>
      <c r="CU90" s="124">
        <v>0</v>
      </c>
      <c r="CV90" s="124">
        <f t="shared" si="345"/>
        <v>0</v>
      </c>
      <c r="CW90" s="124"/>
      <c r="CX90" s="124">
        <f t="shared" si="346"/>
        <v>0</v>
      </c>
      <c r="CY90" s="140"/>
      <c r="CZ90" s="124">
        <f t="shared" si="360"/>
        <v>0</v>
      </c>
      <c r="DA90" s="124"/>
      <c r="DB90" s="129">
        <f t="shared" si="347"/>
        <v>0</v>
      </c>
      <c r="DC90" s="124">
        <v>0</v>
      </c>
      <c r="DD90" s="124">
        <f t="shared" si="354"/>
        <v>0</v>
      </c>
      <c r="DE90" s="124"/>
      <c r="DF90" s="124">
        <f>(DE90*$E90*$G90*$H90*$N90*$DF$13)</f>
        <v>0</v>
      </c>
      <c r="DG90" s="124">
        <v>0</v>
      </c>
      <c r="DH90" s="124">
        <f t="shared" si="348"/>
        <v>0</v>
      </c>
      <c r="DI90" s="124"/>
      <c r="DJ90" s="124">
        <f>(DI90*$E90*$G90*$H90*$O90*$DJ$13)</f>
        <v>0</v>
      </c>
      <c r="DK90" s="124">
        <v>0</v>
      </c>
      <c r="DL90" s="129">
        <f t="shared" si="349"/>
        <v>0</v>
      </c>
      <c r="DM90" s="124">
        <f t="shared" si="350"/>
        <v>10</v>
      </c>
      <c r="DN90" s="124">
        <f t="shared" si="350"/>
        <v>2796025.9488000004</v>
      </c>
    </row>
    <row r="91" spans="1:118" ht="30" x14ac:dyDescent="0.25">
      <c r="A91" s="174"/>
      <c r="B91" s="135">
        <v>64</v>
      </c>
      <c r="C91" s="235" t="s">
        <v>275</v>
      </c>
      <c r="D91" s="175" t="s">
        <v>276</v>
      </c>
      <c r="E91" s="107">
        <f t="shared" si="308"/>
        <v>23460</v>
      </c>
      <c r="F91" s="108">
        <v>23500</v>
      </c>
      <c r="G91" s="176">
        <v>1.18</v>
      </c>
      <c r="H91" s="177">
        <v>1</v>
      </c>
      <c r="I91" s="178"/>
      <c r="J91" s="178"/>
      <c r="K91" s="178"/>
      <c r="L91" s="178"/>
      <c r="M91" s="179">
        <v>1.4</v>
      </c>
      <c r="N91" s="179">
        <v>1.68</v>
      </c>
      <c r="O91" s="179">
        <v>2.23</v>
      </c>
      <c r="P91" s="180">
        <v>2.57</v>
      </c>
      <c r="Q91" s="181">
        <v>13</v>
      </c>
      <c r="R91" s="124">
        <f t="shared" si="351"/>
        <v>554288.40133333334</v>
      </c>
      <c r="S91" s="181"/>
      <c r="T91" s="181">
        <f t="shared" si="314"/>
        <v>0</v>
      </c>
      <c r="U91" s="124">
        <v>0</v>
      </c>
      <c r="V91" s="124">
        <f t="shared" si="315"/>
        <v>0</v>
      </c>
      <c r="W91" s="181"/>
      <c r="X91" s="124">
        <f t="shared" si="316"/>
        <v>0</v>
      </c>
      <c r="Y91" s="181">
        <v>0</v>
      </c>
      <c r="Z91" s="124">
        <f t="shared" si="352"/>
        <v>0</v>
      </c>
      <c r="AA91" s="181"/>
      <c r="AB91" s="181"/>
      <c r="AC91" s="181"/>
      <c r="AD91" s="181">
        <f t="shared" si="317"/>
        <v>0</v>
      </c>
      <c r="AE91" s="181"/>
      <c r="AF91" s="181"/>
      <c r="AG91" s="181">
        <v>1</v>
      </c>
      <c r="AH91" s="124">
        <f t="shared" si="356"/>
        <v>42637.569333333333</v>
      </c>
      <c r="AI91" s="181"/>
      <c r="AJ91" s="181"/>
      <c r="AK91" s="182"/>
      <c r="AL91" s="181">
        <f t="shared" si="319"/>
        <v>0</v>
      </c>
      <c r="AM91" s="181">
        <v>886</v>
      </c>
      <c r="AN91" s="124">
        <f t="shared" si="320"/>
        <v>37776886.429333329</v>
      </c>
      <c r="AO91" s="181">
        <v>20</v>
      </c>
      <c r="AP91" s="124">
        <f t="shared" si="357"/>
        <v>852751.38666666672</v>
      </c>
      <c r="AQ91" s="181">
        <v>16</v>
      </c>
      <c r="AR91" s="124">
        <f t="shared" si="353"/>
        <v>818641.33120000002</v>
      </c>
      <c r="AS91" s="139">
        <v>0</v>
      </c>
      <c r="AT91" s="124">
        <f t="shared" si="321"/>
        <v>0</v>
      </c>
      <c r="AU91" s="124">
        <v>1</v>
      </c>
      <c r="AV91" s="129">
        <f t="shared" si="322"/>
        <v>51165.083200000001</v>
      </c>
      <c r="AW91" s="181"/>
      <c r="AX91" s="181">
        <f t="shared" si="323"/>
        <v>0</v>
      </c>
      <c r="AY91" s="181"/>
      <c r="AZ91" s="181">
        <f t="shared" si="324"/>
        <v>0</v>
      </c>
      <c r="BA91" s="181"/>
      <c r="BB91" s="181">
        <f t="shared" si="325"/>
        <v>0</v>
      </c>
      <c r="BC91" s="181">
        <v>0</v>
      </c>
      <c r="BD91" s="181">
        <f t="shared" si="326"/>
        <v>0</v>
      </c>
      <c r="BE91" s="181">
        <v>0</v>
      </c>
      <c r="BF91" s="181">
        <f t="shared" si="327"/>
        <v>0</v>
      </c>
      <c r="BG91" s="181">
        <v>0</v>
      </c>
      <c r="BH91" s="181">
        <f t="shared" si="328"/>
        <v>0</v>
      </c>
      <c r="BI91" s="181">
        <v>3</v>
      </c>
      <c r="BJ91" s="124">
        <f t="shared" si="358"/>
        <v>139541.13599999997</v>
      </c>
      <c r="BK91" s="181">
        <v>225</v>
      </c>
      <c r="BL91" s="124">
        <f t="shared" si="329"/>
        <v>11512143.720000001</v>
      </c>
      <c r="BM91" s="181"/>
      <c r="BN91" s="181">
        <f t="shared" si="330"/>
        <v>0</v>
      </c>
      <c r="BO91" s="181">
        <v>0</v>
      </c>
      <c r="BP91" s="181">
        <f t="shared" si="331"/>
        <v>0</v>
      </c>
      <c r="BQ91" s="181">
        <v>4</v>
      </c>
      <c r="BR91" s="124">
        <f t="shared" si="359"/>
        <v>186054.848</v>
      </c>
      <c r="BS91" s="181">
        <v>3</v>
      </c>
      <c r="BT91" s="124">
        <f t="shared" ref="BT91:BT95" si="362">(BS91*$E91*$G91*$H91*$N91*$BT$13)/12*11+(BS91*$F91*$G91*$H91*$N91*$BT$13)/12</f>
        <v>125587.02239999999</v>
      </c>
      <c r="BU91" s="181">
        <v>10</v>
      </c>
      <c r="BV91" s="124">
        <f t="shared" si="333"/>
        <v>558164.54399999988</v>
      </c>
      <c r="BW91" s="181">
        <v>15</v>
      </c>
      <c r="BX91" s="129">
        <f t="shared" si="334"/>
        <v>837246.81599999988</v>
      </c>
      <c r="BY91" s="181">
        <v>0</v>
      </c>
      <c r="BZ91" s="181">
        <f t="shared" si="335"/>
        <v>0</v>
      </c>
      <c r="CA91" s="181"/>
      <c r="CB91" s="181">
        <f t="shared" si="336"/>
        <v>0</v>
      </c>
      <c r="CC91" s="181">
        <v>0</v>
      </c>
      <c r="CD91" s="181">
        <f t="shared" si="337"/>
        <v>0</v>
      </c>
      <c r="CE91" s="181">
        <v>30</v>
      </c>
      <c r="CF91" s="124">
        <f t="shared" si="338"/>
        <v>1395411.3599999999</v>
      </c>
      <c r="CG91" s="181"/>
      <c r="CH91" s="181">
        <f t="shared" si="339"/>
        <v>0</v>
      </c>
      <c r="CI91" s="181"/>
      <c r="CJ91" s="181">
        <f t="shared" si="340"/>
        <v>0</v>
      </c>
      <c r="CK91" s="181"/>
      <c r="CL91" s="181">
        <f t="shared" si="361"/>
        <v>0</v>
      </c>
      <c r="CM91" s="181">
        <v>15</v>
      </c>
      <c r="CN91" s="124">
        <f t="shared" si="341"/>
        <v>581421.39999999991</v>
      </c>
      <c r="CO91" s="181">
        <v>19</v>
      </c>
      <c r="CP91" s="124">
        <f t="shared" si="342"/>
        <v>662820.39599999983</v>
      </c>
      <c r="CQ91" s="181">
        <v>40</v>
      </c>
      <c r="CR91" s="124">
        <f t="shared" si="343"/>
        <v>1550457.0666666664</v>
      </c>
      <c r="CS91" s="181">
        <v>25</v>
      </c>
      <c r="CT91" s="124">
        <f t="shared" si="344"/>
        <v>1162842.7999999998</v>
      </c>
      <c r="CU91" s="181">
        <v>20</v>
      </c>
      <c r="CV91" s="124">
        <f t="shared" si="345"/>
        <v>930274.24</v>
      </c>
      <c r="CW91" s="181"/>
      <c r="CX91" s="181">
        <f t="shared" si="346"/>
        <v>0</v>
      </c>
      <c r="CY91" s="139">
        <v>5</v>
      </c>
      <c r="CZ91" s="124">
        <f t="shared" si="360"/>
        <v>209311.704</v>
      </c>
      <c r="DA91" s="181">
        <v>0</v>
      </c>
      <c r="DB91" s="183">
        <f t="shared" si="347"/>
        <v>0</v>
      </c>
      <c r="DC91" s="181">
        <v>7</v>
      </c>
      <c r="DD91" s="124">
        <f t="shared" si="354"/>
        <v>325595.984</v>
      </c>
      <c r="DE91" s="184">
        <v>1</v>
      </c>
      <c r="DF91" s="124">
        <f t="shared" ref="DF91:DF94" si="363">(DE91*$E91*$G91*$H91*$N91*$DF$13)/12*11+(DE91*$F91*$G91*$H91*$N91*$DF$13)/12</f>
        <v>46513.712</v>
      </c>
      <c r="DG91" s="181">
        <v>35</v>
      </c>
      <c r="DH91" s="124">
        <f t="shared" si="348"/>
        <v>1627979.92</v>
      </c>
      <c r="DI91" s="181"/>
      <c r="DJ91" s="181">
        <f>(DI91*$E91*$G91*$H91*$O91*$DJ$13)</f>
        <v>0</v>
      </c>
      <c r="DK91" s="181">
        <v>5</v>
      </c>
      <c r="DL91" s="129">
        <f t="shared" si="349"/>
        <v>284619.61866666668</v>
      </c>
      <c r="DM91" s="124">
        <f t="shared" si="350"/>
        <v>1399</v>
      </c>
      <c r="DN91" s="124">
        <f t="shared" si="350"/>
        <v>62232356.488799982</v>
      </c>
    </row>
    <row r="92" spans="1:118" ht="30" customHeight="1" x14ac:dyDescent="0.25">
      <c r="A92" s="104"/>
      <c r="B92" s="135">
        <v>65</v>
      </c>
      <c r="C92" s="235" t="s">
        <v>277</v>
      </c>
      <c r="D92" s="118" t="s">
        <v>278</v>
      </c>
      <c r="E92" s="107">
        <f t="shared" si="308"/>
        <v>23460</v>
      </c>
      <c r="F92" s="108">
        <v>23500</v>
      </c>
      <c r="G92" s="136">
        <v>0.98</v>
      </c>
      <c r="H92" s="120">
        <v>1</v>
      </c>
      <c r="I92" s="121"/>
      <c r="J92" s="121"/>
      <c r="K92" s="121"/>
      <c r="L92" s="121"/>
      <c r="M92" s="122">
        <v>1.4</v>
      </c>
      <c r="N92" s="122">
        <v>1.68</v>
      </c>
      <c r="O92" s="122">
        <v>2.23</v>
      </c>
      <c r="P92" s="123">
        <v>2.57</v>
      </c>
      <c r="Q92" s="124">
        <v>0</v>
      </c>
      <c r="R92" s="124">
        <f t="shared" si="351"/>
        <v>0</v>
      </c>
      <c r="S92" s="124"/>
      <c r="T92" s="124">
        <f t="shared" si="314"/>
        <v>0</v>
      </c>
      <c r="U92" s="124">
        <v>400</v>
      </c>
      <c r="V92" s="124">
        <f t="shared" si="315"/>
        <v>15851189.797333337</v>
      </c>
      <c r="W92" s="124"/>
      <c r="X92" s="124">
        <f t="shared" si="316"/>
        <v>0</v>
      </c>
      <c r="Y92" s="124"/>
      <c r="Z92" s="124">
        <f t="shared" si="352"/>
        <v>0</v>
      </c>
      <c r="AA92" s="124"/>
      <c r="AB92" s="124"/>
      <c r="AC92" s="124"/>
      <c r="AD92" s="124">
        <f t="shared" si="317"/>
        <v>0</v>
      </c>
      <c r="AE92" s="124"/>
      <c r="AF92" s="124"/>
      <c r="AG92" s="124"/>
      <c r="AH92" s="124">
        <f t="shared" si="318"/>
        <v>0</v>
      </c>
      <c r="AI92" s="124"/>
      <c r="AJ92" s="124"/>
      <c r="AK92" s="125"/>
      <c r="AL92" s="124">
        <f t="shared" si="319"/>
        <v>0</v>
      </c>
      <c r="AM92" s="124">
        <v>75</v>
      </c>
      <c r="AN92" s="124">
        <f t="shared" si="320"/>
        <v>2655814.7000000007</v>
      </c>
      <c r="AO92" s="124">
        <v>0</v>
      </c>
      <c r="AP92" s="124">
        <f t="shared" si="357"/>
        <v>0</v>
      </c>
      <c r="AQ92" s="124">
        <v>0</v>
      </c>
      <c r="AR92" s="124">
        <f t="shared" si="353"/>
        <v>0</v>
      </c>
      <c r="AS92" s="140">
        <v>0</v>
      </c>
      <c r="AT92" s="124">
        <f t="shared" si="321"/>
        <v>0</v>
      </c>
      <c r="AU92" s="124">
        <v>0</v>
      </c>
      <c r="AV92" s="129">
        <f t="shared" si="322"/>
        <v>0</v>
      </c>
      <c r="AW92" s="124"/>
      <c r="AX92" s="124">
        <f t="shared" si="323"/>
        <v>0</v>
      </c>
      <c r="AY92" s="124"/>
      <c r="AZ92" s="124">
        <f t="shared" si="324"/>
        <v>0</v>
      </c>
      <c r="BA92" s="124"/>
      <c r="BB92" s="124">
        <f t="shared" si="325"/>
        <v>0</v>
      </c>
      <c r="BC92" s="124"/>
      <c r="BD92" s="124">
        <f t="shared" si="326"/>
        <v>0</v>
      </c>
      <c r="BE92" s="124"/>
      <c r="BF92" s="124">
        <f t="shared" si="327"/>
        <v>0</v>
      </c>
      <c r="BG92" s="124"/>
      <c r="BH92" s="124">
        <f t="shared" si="328"/>
        <v>0</v>
      </c>
      <c r="BI92" s="124"/>
      <c r="BJ92" s="124">
        <f>(BI92*$E92*$G92*$H92*$M92*$BJ$13)</f>
        <v>0</v>
      </c>
      <c r="BK92" s="124">
        <v>555</v>
      </c>
      <c r="BL92" s="124">
        <f t="shared" si="329"/>
        <v>23583634.536000002</v>
      </c>
      <c r="BM92" s="124"/>
      <c r="BN92" s="124">
        <f t="shared" si="330"/>
        <v>0</v>
      </c>
      <c r="BO92" s="124"/>
      <c r="BP92" s="124">
        <f t="shared" si="331"/>
        <v>0</v>
      </c>
      <c r="BQ92" s="124">
        <v>0</v>
      </c>
      <c r="BR92" s="124">
        <f t="shared" si="359"/>
        <v>0</v>
      </c>
      <c r="BS92" s="124"/>
      <c r="BT92" s="124">
        <f t="shared" si="362"/>
        <v>0</v>
      </c>
      <c r="BU92" s="124">
        <v>10</v>
      </c>
      <c r="BV92" s="124">
        <f t="shared" si="333"/>
        <v>463560.38400000002</v>
      </c>
      <c r="BW92" s="124">
        <v>5</v>
      </c>
      <c r="BX92" s="129">
        <f t="shared" si="334"/>
        <v>231780.19200000001</v>
      </c>
      <c r="BY92" s="124"/>
      <c r="BZ92" s="124">
        <f t="shared" si="335"/>
        <v>0</v>
      </c>
      <c r="CA92" s="124"/>
      <c r="CB92" s="124">
        <f t="shared" si="336"/>
        <v>0</v>
      </c>
      <c r="CC92" s="124"/>
      <c r="CD92" s="124">
        <f t="shared" si="337"/>
        <v>0</v>
      </c>
      <c r="CE92" s="124">
        <v>19</v>
      </c>
      <c r="CF92" s="124">
        <f t="shared" si="338"/>
        <v>733970.60800000001</v>
      </c>
      <c r="CG92" s="124"/>
      <c r="CH92" s="124">
        <f t="shared" si="339"/>
        <v>0</v>
      </c>
      <c r="CI92" s="124"/>
      <c r="CJ92" s="124">
        <f t="shared" si="340"/>
        <v>0</v>
      </c>
      <c r="CK92" s="124"/>
      <c r="CL92" s="124">
        <f t="shared" si="361"/>
        <v>0</v>
      </c>
      <c r="CM92" s="124">
        <v>5</v>
      </c>
      <c r="CN92" s="124">
        <f t="shared" si="341"/>
        <v>160958.46666666662</v>
      </c>
      <c r="CO92" s="124">
        <v>9</v>
      </c>
      <c r="CP92" s="124">
        <f t="shared" si="342"/>
        <v>260752.71599999999</v>
      </c>
      <c r="CQ92" s="124">
        <v>30</v>
      </c>
      <c r="CR92" s="124">
        <f t="shared" si="343"/>
        <v>965750.8</v>
      </c>
      <c r="CS92" s="124">
        <v>50</v>
      </c>
      <c r="CT92" s="124">
        <f t="shared" si="344"/>
        <v>1931501.6</v>
      </c>
      <c r="CU92" s="124">
        <v>50</v>
      </c>
      <c r="CV92" s="124">
        <f t="shared" si="345"/>
        <v>1931501.6</v>
      </c>
      <c r="CW92" s="124"/>
      <c r="CX92" s="124">
        <f t="shared" si="346"/>
        <v>0</v>
      </c>
      <c r="CY92" s="140">
        <v>0</v>
      </c>
      <c r="CZ92" s="124">
        <f t="shared" si="360"/>
        <v>0</v>
      </c>
      <c r="DA92" s="124"/>
      <c r="DB92" s="129">
        <f t="shared" si="347"/>
        <v>0</v>
      </c>
      <c r="DC92" s="124">
        <v>2</v>
      </c>
      <c r="DD92" s="124">
        <f t="shared" si="354"/>
        <v>77260.063999999984</v>
      </c>
      <c r="DE92" s="141">
        <v>15</v>
      </c>
      <c r="DF92" s="124">
        <f t="shared" si="363"/>
        <v>579450.48</v>
      </c>
      <c r="DG92" s="124">
        <v>6</v>
      </c>
      <c r="DH92" s="124">
        <f t="shared" si="348"/>
        <v>231780.19199999998</v>
      </c>
      <c r="DI92" s="124"/>
      <c r="DJ92" s="124">
        <f>(DI92*$E92*$G92*$H92*$O92*$DJ$13)</f>
        <v>0</v>
      </c>
      <c r="DK92" s="124">
        <v>0</v>
      </c>
      <c r="DL92" s="129">
        <f t="shared" si="349"/>
        <v>0</v>
      </c>
      <c r="DM92" s="124">
        <f t="shared" si="350"/>
        <v>1231</v>
      </c>
      <c r="DN92" s="124">
        <f t="shared" si="350"/>
        <v>49658906.136000022</v>
      </c>
    </row>
    <row r="93" spans="1:118" ht="30" x14ac:dyDescent="0.25">
      <c r="A93" s="104"/>
      <c r="B93" s="135">
        <v>66</v>
      </c>
      <c r="C93" s="235" t="s">
        <v>279</v>
      </c>
      <c r="D93" s="118" t="s">
        <v>280</v>
      </c>
      <c r="E93" s="107">
        <f t="shared" si="308"/>
        <v>23460</v>
      </c>
      <c r="F93" s="108">
        <v>23500</v>
      </c>
      <c r="G93" s="136">
        <v>0.35</v>
      </c>
      <c r="H93" s="120">
        <v>1</v>
      </c>
      <c r="I93" s="121"/>
      <c r="J93" s="121"/>
      <c r="K93" s="121"/>
      <c r="L93" s="121"/>
      <c r="M93" s="122">
        <v>1.4</v>
      </c>
      <c r="N93" s="122">
        <v>1.68</v>
      </c>
      <c r="O93" s="122">
        <v>2.23</v>
      </c>
      <c r="P93" s="123">
        <v>2.57</v>
      </c>
      <c r="Q93" s="124">
        <v>26</v>
      </c>
      <c r="R93" s="124">
        <f t="shared" si="351"/>
        <v>328815.15333333332</v>
      </c>
      <c r="S93" s="124"/>
      <c r="T93" s="124">
        <f t="shared" si="314"/>
        <v>0</v>
      </c>
      <c r="U93" s="124">
        <v>0</v>
      </c>
      <c r="V93" s="124">
        <f t="shared" si="315"/>
        <v>0</v>
      </c>
      <c r="W93" s="124"/>
      <c r="X93" s="124">
        <f t="shared" si="316"/>
        <v>0</v>
      </c>
      <c r="Y93" s="124">
        <v>0</v>
      </c>
      <c r="Z93" s="124">
        <f t="shared" si="352"/>
        <v>0</v>
      </c>
      <c r="AA93" s="124"/>
      <c r="AB93" s="124"/>
      <c r="AC93" s="124"/>
      <c r="AD93" s="124">
        <f t="shared" si="317"/>
        <v>0</v>
      </c>
      <c r="AE93" s="124"/>
      <c r="AF93" s="124"/>
      <c r="AG93" s="124"/>
      <c r="AH93" s="124">
        <f t="shared" si="318"/>
        <v>0</v>
      </c>
      <c r="AI93" s="124"/>
      <c r="AJ93" s="124"/>
      <c r="AK93" s="124">
        <f>170+64</f>
        <v>234</v>
      </c>
      <c r="AL93" s="124">
        <f t="shared" ref="AL93:AL96" si="364">(AK93*$E93*$G93*$H93*$M93*$AL$13)/12*11+(AK93*$F93*$G93*$H93*$M93*$AL$13)/12</f>
        <v>2959336.38</v>
      </c>
      <c r="AM93" s="124">
        <v>200</v>
      </c>
      <c r="AN93" s="124">
        <f t="shared" si="320"/>
        <v>2529347.3333333335</v>
      </c>
      <c r="AO93" s="124">
        <v>1</v>
      </c>
      <c r="AP93" s="124">
        <f>(AO93*$E93*$G93*$H93*$M93*$AP$13)/12*11+(AO93*$F93*$G93*$H93*$M93*$AP$13)/12</f>
        <v>12646.736666666668</v>
      </c>
      <c r="AQ93" s="124">
        <v>0</v>
      </c>
      <c r="AR93" s="124">
        <f t="shared" si="353"/>
        <v>0</v>
      </c>
      <c r="AS93" s="140">
        <v>0</v>
      </c>
      <c r="AT93" s="124">
        <f t="shared" si="321"/>
        <v>0</v>
      </c>
      <c r="AU93" s="124">
        <v>15</v>
      </c>
      <c r="AV93" s="129">
        <f t="shared" si="322"/>
        <v>227641.25999999995</v>
      </c>
      <c r="AW93" s="124"/>
      <c r="AX93" s="124">
        <f t="shared" si="323"/>
        <v>0</v>
      </c>
      <c r="AY93" s="124"/>
      <c r="AZ93" s="124">
        <f t="shared" si="324"/>
        <v>0</v>
      </c>
      <c r="BA93" s="124"/>
      <c r="BB93" s="124">
        <f t="shared" si="325"/>
        <v>0</v>
      </c>
      <c r="BC93" s="124">
        <v>0</v>
      </c>
      <c r="BD93" s="124">
        <f t="shared" si="326"/>
        <v>0</v>
      </c>
      <c r="BE93" s="124">
        <v>0</v>
      </c>
      <c r="BF93" s="124">
        <f t="shared" si="327"/>
        <v>0</v>
      </c>
      <c r="BG93" s="124">
        <v>0</v>
      </c>
      <c r="BH93" s="124">
        <f t="shared" si="328"/>
        <v>0</v>
      </c>
      <c r="BI93" s="124"/>
      <c r="BJ93" s="124">
        <f>(BI93*$E93*$G93*$H93*$M93*$BJ$13)</f>
        <v>0</v>
      </c>
      <c r="BK93" s="124">
        <v>172</v>
      </c>
      <c r="BL93" s="124">
        <f t="shared" si="329"/>
        <v>2610286.4479999999</v>
      </c>
      <c r="BM93" s="124"/>
      <c r="BN93" s="124">
        <f t="shared" si="330"/>
        <v>0</v>
      </c>
      <c r="BO93" s="124">
        <v>0</v>
      </c>
      <c r="BP93" s="124">
        <f t="shared" si="331"/>
        <v>0</v>
      </c>
      <c r="BQ93" s="124">
        <v>4</v>
      </c>
      <c r="BR93" s="124">
        <f t="shared" si="359"/>
        <v>55185.759999999995</v>
      </c>
      <c r="BS93" s="124">
        <v>20</v>
      </c>
      <c r="BT93" s="124">
        <f t="shared" si="362"/>
        <v>248335.91999999998</v>
      </c>
      <c r="BU93" s="124">
        <v>50</v>
      </c>
      <c r="BV93" s="124">
        <f t="shared" si="333"/>
        <v>827786.39999999991</v>
      </c>
      <c r="BW93" s="124">
        <v>43</v>
      </c>
      <c r="BX93" s="129">
        <f t="shared" si="334"/>
        <v>711896.304</v>
      </c>
      <c r="BY93" s="124"/>
      <c r="BZ93" s="124">
        <f t="shared" si="335"/>
        <v>0</v>
      </c>
      <c r="CA93" s="124"/>
      <c r="CB93" s="124">
        <f t="shared" si="336"/>
        <v>0</v>
      </c>
      <c r="CC93" s="124">
        <v>0</v>
      </c>
      <c r="CD93" s="124">
        <f t="shared" si="337"/>
        <v>0</v>
      </c>
      <c r="CE93" s="124">
        <v>32</v>
      </c>
      <c r="CF93" s="124">
        <f t="shared" si="338"/>
        <v>441486.07999999996</v>
      </c>
      <c r="CG93" s="124"/>
      <c r="CH93" s="124">
        <f t="shared" si="339"/>
        <v>0</v>
      </c>
      <c r="CI93" s="124"/>
      <c r="CJ93" s="124">
        <f t="shared" si="340"/>
        <v>0</v>
      </c>
      <c r="CK93" s="124"/>
      <c r="CL93" s="124">
        <f t="shared" si="361"/>
        <v>0</v>
      </c>
      <c r="CM93" s="124">
        <v>18</v>
      </c>
      <c r="CN93" s="124">
        <f t="shared" si="341"/>
        <v>206946.59999999998</v>
      </c>
      <c r="CO93" s="124">
        <v>40</v>
      </c>
      <c r="CP93" s="124">
        <f t="shared" si="342"/>
        <v>413893.19999999995</v>
      </c>
      <c r="CQ93" s="124">
        <v>61</v>
      </c>
      <c r="CR93" s="124">
        <f t="shared" si="343"/>
        <v>701319.03333333321</v>
      </c>
      <c r="CS93" s="124">
        <v>81</v>
      </c>
      <c r="CT93" s="124">
        <f t="shared" si="344"/>
        <v>1117511.6399999999</v>
      </c>
      <c r="CU93" s="124">
        <v>80</v>
      </c>
      <c r="CV93" s="124">
        <f t="shared" si="345"/>
        <v>1103715.2</v>
      </c>
      <c r="CW93" s="124">
        <v>0</v>
      </c>
      <c r="CX93" s="124">
        <f t="shared" si="346"/>
        <v>0</v>
      </c>
      <c r="CY93" s="140">
        <v>100</v>
      </c>
      <c r="CZ93" s="124">
        <f t="shared" si="360"/>
        <v>1241679.5999999999</v>
      </c>
      <c r="DA93" s="124">
        <v>0</v>
      </c>
      <c r="DB93" s="129">
        <f t="shared" si="347"/>
        <v>0</v>
      </c>
      <c r="DC93" s="124">
        <v>23</v>
      </c>
      <c r="DD93" s="124">
        <f t="shared" si="354"/>
        <v>317318.12</v>
      </c>
      <c r="DE93" s="141">
        <v>8</v>
      </c>
      <c r="DF93" s="124">
        <f t="shared" si="363"/>
        <v>110371.51999999999</v>
      </c>
      <c r="DG93" s="124">
        <f>36+28</f>
        <v>64</v>
      </c>
      <c r="DH93" s="124">
        <f t="shared" si="348"/>
        <v>882972.15999999992</v>
      </c>
      <c r="DI93" s="124">
        <v>15</v>
      </c>
      <c r="DJ93" s="124">
        <f t="shared" ref="DJ93:DJ94" si="365">(DI93*$E93*$G93*$H93*$O93*$DJ$13)/12*11+(DI93*$F93*$G93*$H93*$O93*$DJ$13)/12</f>
        <v>219757.58</v>
      </c>
      <c r="DK93" s="124">
        <v>34</v>
      </c>
      <c r="DL93" s="129">
        <f t="shared" si="349"/>
        <v>574063.29866666673</v>
      </c>
      <c r="DM93" s="124">
        <f t="shared" si="350"/>
        <v>1321</v>
      </c>
      <c r="DN93" s="124">
        <f t="shared" si="350"/>
        <v>17842311.727333326</v>
      </c>
    </row>
    <row r="94" spans="1:118" ht="30" customHeight="1" x14ac:dyDescent="0.25">
      <c r="A94" s="104"/>
      <c r="B94" s="135">
        <v>67</v>
      </c>
      <c r="C94" s="235" t="s">
        <v>281</v>
      </c>
      <c r="D94" s="118" t="s">
        <v>282</v>
      </c>
      <c r="E94" s="107">
        <f t="shared" si="308"/>
        <v>23460</v>
      </c>
      <c r="F94" s="108">
        <v>23500</v>
      </c>
      <c r="G94" s="136">
        <v>0.5</v>
      </c>
      <c r="H94" s="120">
        <v>1</v>
      </c>
      <c r="I94" s="121"/>
      <c r="J94" s="121"/>
      <c r="K94" s="121"/>
      <c r="L94" s="121"/>
      <c r="M94" s="122">
        <v>1.4</v>
      </c>
      <c r="N94" s="122">
        <v>1.68</v>
      </c>
      <c r="O94" s="122">
        <v>2.23</v>
      </c>
      <c r="P94" s="123">
        <v>2.57</v>
      </c>
      <c r="Q94" s="124">
        <v>8</v>
      </c>
      <c r="R94" s="124">
        <f t="shared" si="351"/>
        <v>144534.13333333336</v>
      </c>
      <c r="S94" s="124"/>
      <c r="T94" s="124">
        <f t="shared" si="314"/>
        <v>0</v>
      </c>
      <c r="U94" s="124">
        <v>1705</v>
      </c>
      <c r="V94" s="124">
        <f t="shared" si="315"/>
        <v>34472294.138333336</v>
      </c>
      <c r="W94" s="124"/>
      <c r="X94" s="124">
        <f t="shared" si="316"/>
        <v>0</v>
      </c>
      <c r="Y94" s="124"/>
      <c r="Z94" s="124">
        <f t="shared" si="352"/>
        <v>0</v>
      </c>
      <c r="AA94" s="124"/>
      <c r="AB94" s="124"/>
      <c r="AC94" s="124"/>
      <c r="AD94" s="124">
        <f t="shared" si="317"/>
        <v>0</v>
      </c>
      <c r="AE94" s="124"/>
      <c r="AF94" s="124"/>
      <c r="AG94" s="124"/>
      <c r="AH94" s="124">
        <f t="shared" si="318"/>
        <v>0</v>
      </c>
      <c r="AI94" s="124"/>
      <c r="AJ94" s="124"/>
      <c r="AK94" s="124">
        <v>280</v>
      </c>
      <c r="AL94" s="124">
        <f t="shared" si="364"/>
        <v>5058694.666666667</v>
      </c>
      <c r="AM94" s="124">
        <v>255</v>
      </c>
      <c r="AN94" s="124">
        <f t="shared" si="320"/>
        <v>4607025.5</v>
      </c>
      <c r="AO94" s="124"/>
      <c r="AP94" s="124">
        <f t="shared" si="357"/>
        <v>0</v>
      </c>
      <c r="AQ94" s="124">
        <v>1</v>
      </c>
      <c r="AR94" s="124">
        <f t="shared" si="353"/>
        <v>21680.120000000003</v>
      </c>
      <c r="AS94" s="140">
        <v>0</v>
      </c>
      <c r="AT94" s="124">
        <f t="shared" si="321"/>
        <v>0</v>
      </c>
      <c r="AU94" s="124">
        <v>10</v>
      </c>
      <c r="AV94" s="129">
        <f t="shared" si="322"/>
        <v>216801.2</v>
      </c>
      <c r="AW94" s="124"/>
      <c r="AX94" s="124">
        <f t="shared" si="323"/>
        <v>0</v>
      </c>
      <c r="AY94" s="124"/>
      <c r="AZ94" s="124">
        <f t="shared" si="324"/>
        <v>0</v>
      </c>
      <c r="BA94" s="124"/>
      <c r="BB94" s="124">
        <f t="shared" si="325"/>
        <v>0</v>
      </c>
      <c r="BC94" s="124"/>
      <c r="BD94" s="124">
        <f t="shared" si="326"/>
        <v>0</v>
      </c>
      <c r="BE94" s="124"/>
      <c r="BF94" s="124">
        <f t="shared" si="327"/>
        <v>0</v>
      </c>
      <c r="BG94" s="124"/>
      <c r="BH94" s="124">
        <f t="shared" si="328"/>
        <v>0</v>
      </c>
      <c r="BI94" s="124"/>
      <c r="BJ94" s="124">
        <f>(BI94*$E94*$G94*$H94*$M94*$BJ$13)</f>
        <v>0</v>
      </c>
      <c r="BK94" s="124">
        <v>835</v>
      </c>
      <c r="BL94" s="124">
        <f t="shared" si="329"/>
        <v>18102900.200000003</v>
      </c>
      <c r="BM94" s="124">
        <v>500</v>
      </c>
      <c r="BN94" s="124">
        <f>(BM94*$E94*$G94*$H94*$N94*$BN$13)/12*11+(BM94*$F94*$G94*$H94*$N94*$BN$13)/12</f>
        <v>9854600</v>
      </c>
      <c r="BO94" s="124"/>
      <c r="BP94" s="124">
        <f t="shared" si="331"/>
        <v>0</v>
      </c>
      <c r="BQ94" s="124">
        <v>80</v>
      </c>
      <c r="BR94" s="124">
        <f t="shared" si="359"/>
        <v>1576736</v>
      </c>
      <c r="BS94" s="124">
        <v>67</v>
      </c>
      <c r="BT94" s="124">
        <f t="shared" si="362"/>
        <v>1188464.7600000002</v>
      </c>
      <c r="BU94" s="124">
        <v>280</v>
      </c>
      <c r="BV94" s="124">
        <f t="shared" si="333"/>
        <v>6622291.1999999993</v>
      </c>
      <c r="BW94" s="124">
        <v>450</v>
      </c>
      <c r="BX94" s="129">
        <f t="shared" si="334"/>
        <v>10642968</v>
      </c>
      <c r="BY94" s="124"/>
      <c r="BZ94" s="124">
        <f t="shared" si="335"/>
        <v>0</v>
      </c>
      <c r="CA94" s="124">
        <v>140</v>
      </c>
      <c r="CB94" s="124">
        <f>(CA94*$E94*$G94*$H94*$M94*$CB$13)/12*11+(CA94*$F94*$G94*$H94*$M94*$CB$13)/12</f>
        <v>2299406.6666666665</v>
      </c>
      <c r="CC94" s="124"/>
      <c r="CD94" s="124">
        <f t="shared" si="337"/>
        <v>0</v>
      </c>
      <c r="CE94" s="124">
        <v>284</v>
      </c>
      <c r="CF94" s="124">
        <f t="shared" si="338"/>
        <v>5597412.7999999998</v>
      </c>
      <c r="CG94" s="124"/>
      <c r="CH94" s="124">
        <f t="shared" si="339"/>
        <v>0</v>
      </c>
      <c r="CI94" s="124"/>
      <c r="CJ94" s="124">
        <f t="shared" si="340"/>
        <v>0</v>
      </c>
      <c r="CK94" s="124"/>
      <c r="CL94" s="124">
        <f t="shared" si="361"/>
        <v>0</v>
      </c>
      <c r="CM94" s="124">
        <v>300</v>
      </c>
      <c r="CN94" s="124">
        <f t="shared" si="341"/>
        <v>4927300</v>
      </c>
      <c r="CO94" s="124">
        <v>200</v>
      </c>
      <c r="CP94" s="124">
        <f t="shared" si="342"/>
        <v>2956380</v>
      </c>
      <c r="CQ94" s="124">
        <v>140</v>
      </c>
      <c r="CR94" s="124">
        <f t="shared" si="343"/>
        <v>2299406.6666666665</v>
      </c>
      <c r="CS94" s="124">
        <v>418</v>
      </c>
      <c r="CT94" s="124">
        <f t="shared" si="344"/>
        <v>8238445.5999999996</v>
      </c>
      <c r="CU94" s="124">
        <v>170</v>
      </c>
      <c r="CV94" s="124">
        <f t="shared" si="345"/>
        <v>3350564</v>
      </c>
      <c r="CW94" s="124"/>
      <c r="CX94" s="124">
        <f t="shared" si="346"/>
        <v>0</v>
      </c>
      <c r="CY94" s="140">
        <v>248</v>
      </c>
      <c r="CZ94" s="124">
        <f t="shared" si="360"/>
        <v>4399093.4400000004</v>
      </c>
      <c r="DA94" s="124"/>
      <c r="DB94" s="129">
        <f t="shared" si="347"/>
        <v>0</v>
      </c>
      <c r="DC94" s="124">
        <v>70</v>
      </c>
      <c r="DD94" s="124">
        <f t="shared" si="354"/>
        <v>1379644</v>
      </c>
      <c r="DE94" s="141">
        <v>9</v>
      </c>
      <c r="DF94" s="124">
        <f t="shared" si="363"/>
        <v>177382.80000000002</v>
      </c>
      <c r="DG94" s="124">
        <v>300</v>
      </c>
      <c r="DH94" s="124">
        <f>(DG94*$E94*$G94*$H94*$N94*$DH$13)/12*11+(DG94*$F94*$G94*$H94*$N94*$DH$13)/12</f>
        <v>5912760</v>
      </c>
      <c r="DI94" s="124">
        <f>85+37</f>
        <v>122</v>
      </c>
      <c r="DJ94" s="124">
        <f t="shared" si="365"/>
        <v>2553373.7866666666</v>
      </c>
      <c r="DK94" s="124">
        <v>250</v>
      </c>
      <c r="DL94" s="129">
        <f t="shared" si="349"/>
        <v>6030076.666666667</v>
      </c>
      <c r="DM94" s="124">
        <f t="shared" si="350"/>
        <v>7122</v>
      </c>
      <c r="DN94" s="124">
        <f t="shared" si="350"/>
        <v>142630236.345</v>
      </c>
    </row>
    <row r="95" spans="1:118" ht="21.75" customHeight="1" x14ac:dyDescent="0.25">
      <c r="A95" s="104"/>
      <c r="B95" s="135">
        <v>68</v>
      </c>
      <c r="C95" s="235" t="s">
        <v>283</v>
      </c>
      <c r="D95" s="118" t="s">
        <v>284</v>
      </c>
      <c r="E95" s="107">
        <f t="shared" si="308"/>
        <v>23460</v>
      </c>
      <c r="F95" s="108">
        <v>23500</v>
      </c>
      <c r="G95" s="185">
        <v>1</v>
      </c>
      <c r="H95" s="120">
        <v>1</v>
      </c>
      <c r="I95" s="121"/>
      <c r="J95" s="121"/>
      <c r="K95" s="121"/>
      <c r="L95" s="121"/>
      <c r="M95" s="122">
        <v>1.4</v>
      </c>
      <c r="N95" s="122">
        <v>1.68</v>
      </c>
      <c r="O95" s="122">
        <v>2.23</v>
      </c>
      <c r="P95" s="123">
        <v>2.57</v>
      </c>
      <c r="Q95" s="124">
        <v>0</v>
      </c>
      <c r="R95" s="124">
        <f t="shared" si="351"/>
        <v>0</v>
      </c>
      <c r="S95" s="124"/>
      <c r="T95" s="124">
        <f t="shared" si="314"/>
        <v>0</v>
      </c>
      <c r="U95" s="124">
        <v>20</v>
      </c>
      <c r="V95" s="124">
        <f t="shared" si="315"/>
        <v>808734.17333333346</v>
      </c>
      <c r="W95" s="124"/>
      <c r="X95" s="124">
        <f t="shared" si="316"/>
        <v>0</v>
      </c>
      <c r="Y95" s="124"/>
      <c r="Z95" s="124">
        <f t="shared" si="352"/>
        <v>0</v>
      </c>
      <c r="AA95" s="124"/>
      <c r="AB95" s="124"/>
      <c r="AC95" s="124"/>
      <c r="AD95" s="124">
        <f t="shared" si="317"/>
        <v>0</v>
      </c>
      <c r="AE95" s="124"/>
      <c r="AF95" s="124"/>
      <c r="AG95" s="124"/>
      <c r="AH95" s="124">
        <f t="shared" si="318"/>
        <v>0</v>
      </c>
      <c r="AI95" s="124"/>
      <c r="AJ95" s="124"/>
      <c r="AK95" s="124"/>
      <c r="AL95" s="124">
        <f t="shared" si="364"/>
        <v>0</v>
      </c>
      <c r="AM95" s="124">
        <v>57</v>
      </c>
      <c r="AN95" s="124">
        <f t="shared" si="320"/>
        <v>2059611.4</v>
      </c>
      <c r="AO95" s="124"/>
      <c r="AP95" s="124">
        <f>(AO95*$E95*$G95*$H95*$M95*$AP$13)</f>
        <v>0</v>
      </c>
      <c r="AQ95" s="124">
        <v>0</v>
      </c>
      <c r="AR95" s="124">
        <f t="shared" si="353"/>
        <v>0</v>
      </c>
      <c r="AS95" s="140">
        <v>0</v>
      </c>
      <c r="AT95" s="124">
        <f t="shared" si="321"/>
        <v>0</v>
      </c>
      <c r="AU95" s="124">
        <v>0</v>
      </c>
      <c r="AV95" s="129">
        <f t="shared" si="322"/>
        <v>0</v>
      </c>
      <c r="AW95" s="124"/>
      <c r="AX95" s="124">
        <f t="shared" si="323"/>
        <v>0</v>
      </c>
      <c r="AY95" s="124"/>
      <c r="AZ95" s="124">
        <f t="shared" si="324"/>
        <v>0</v>
      </c>
      <c r="BA95" s="124"/>
      <c r="BB95" s="124">
        <f t="shared" si="325"/>
        <v>0</v>
      </c>
      <c r="BC95" s="124"/>
      <c r="BD95" s="124">
        <f t="shared" si="326"/>
        <v>0</v>
      </c>
      <c r="BE95" s="124"/>
      <c r="BF95" s="124">
        <f t="shared" si="327"/>
        <v>0</v>
      </c>
      <c r="BG95" s="124"/>
      <c r="BH95" s="124">
        <f t="shared" si="328"/>
        <v>0</v>
      </c>
      <c r="BI95" s="124"/>
      <c r="BJ95" s="124">
        <f>(BI95*$E95*$G95*$H95*$M95*$BJ$13)</f>
        <v>0</v>
      </c>
      <c r="BK95" s="124">
        <v>0</v>
      </c>
      <c r="BL95" s="124">
        <f t="shared" si="329"/>
        <v>0</v>
      </c>
      <c r="BM95" s="124"/>
      <c r="BN95" s="124">
        <f>(BM95*$E95*$G95*$H95*$N95*$BN$13)</f>
        <v>0</v>
      </c>
      <c r="BO95" s="124"/>
      <c r="BP95" s="124">
        <f t="shared" si="331"/>
        <v>0</v>
      </c>
      <c r="BQ95" s="124">
        <v>0</v>
      </c>
      <c r="BR95" s="124">
        <f t="shared" si="359"/>
        <v>0</v>
      </c>
      <c r="BS95" s="124"/>
      <c r="BT95" s="124">
        <f t="shared" si="362"/>
        <v>0</v>
      </c>
      <c r="BU95" s="124">
        <v>5</v>
      </c>
      <c r="BV95" s="124">
        <f t="shared" si="333"/>
        <v>236510.39999999997</v>
      </c>
      <c r="BW95" s="124">
        <v>0</v>
      </c>
      <c r="BX95" s="129">
        <f t="shared" si="334"/>
        <v>0</v>
      </c>
      <c r="BY95" s="124"/>
      <c r="BZ95" s="124">
        <f t="shared" si="335"/>
        <v>0</v>
      </c>
      <c r="CA95" s="124"/>
      <c r="CB95" s="124">
        <f>(CA95*$E95*$G95*$H95*$M95*$CB$13)</f>
        <v>0</v>
      </c>
      <c r="CC95" s="124"/>
      <c r="CD95" s="124">
        <f t="shared" si="337"/>
        <v>0</v>
      </c>
      <c r="CE95" s="124">
        <v>3</v>
      </c>
      <c r="CF95" s="124">
        <f t="shared" si="338"/>
        <v>118255.19999999998</v>
      </c>
      <c r="CG95" s="124"/>
      <c r="CH95" s="124">
        <f t="shared" si="339"/>
        <v>0</v>
      </c>
      <c r="CI95" s="124"/>
      <c r="CJ95" s="124">
        <f t="shared" si="340"/>
        <v>0</v>
      </c>
      <c r="CK95" s="124"/>
      <c r="CL95" s="124">
        <f t="shared" si="361"/>
        <v>0</v>
      </c>
      <c r="CM95" s="124">
        <v>0</v>
      </c>
      <c r="CN95" s="124">
        <f t="shared" si="341"/>
        <v>0</v>
      </c>
      <c r="CO95" s="124">
        <v>50</v>
      </c>
      <c r="CP95" s="124">
        <f t="shared" si="342"/>
        <v>1478190</v>
      </c>
      <c r="CQ95" s="124">
        <v>30</v>
      </c>
      <c r="CR95" s="124">
        <f t="shared" si="343"/>
        <v>985459.99999999988</v>
      </c>
      <c r="CS95" s="124">
        <v>0</v>
      </c>
      <c r="CT95" s="124">
        <f>(CS95*$E95*$G95*$H95*$N95*$CT$13)</f>
        <v>0</v>
      </c>
      <c r="CU95" s="124">
        <v>0</v>
      </c>
      <c r="CV95" s="124">
        <f>(CU95*$E95*$G95*$H95*$N95*$CV$13)</f>
        <v>0</v>
      </c>
      <c r="CW95" s="124"/>
      <c r="CX95" s="124">
        <f t="shared" si="346"/>
        <v>0</v>
      </c>
      <c r="CY95" s="140">
        <v>0</v>
      </c>
      <c r="CZ95" s="124">
        <f>(CY95*$E95*$G95*$H95*$N95*$CZ$13)</f>
        <v>0</v>
      </c>
      <c r="DA95" s="124"/>
      <c r="DB95" s="129">
        <f t="shared" si="347"/>
        <v>0</v>
      </c>
      <c r="DC95" s="124"/>
      <c r="DD95" s="124">
        <f t="shared" ref="DD95:DD102" si="366">(DC95*$E95*$G95*$H95*$N95*$DD$13)</f>
        <v>0</v>
      </c>
      <c r="DE95" s="141"/>
      <c r="DF95" s="124">
        <f>(DE95*$E95*$G95*$H95*$N95*$DF$13)</f>
        <v>0</v>
      </c>
      <c r="DG95" s="124">
        <v>0</v>
      </c>
      <c r="DH95" s="124">
        <f>(DG95*$E95*$G95*$H95*$N95*$DH$13)</f>
        <v>0</v>
      </c>
      <c r="DI95" s="124"/>
      <c r="DJ95" s="124">
        <f>(DI95*$E95*$G95*$H95*$O95*$DJ$13)</f>
        <v>0</v>
      </c>
      <c r="DK95" s="124">
        <v>0</v>
      </c>
      <c r="DL95" s="129">
        <f>(DK95*$E95*$G95*$H95*$P95*$DL$13)</f>
        <v>0</v>
      </c>
      <c r="DM95" s="124">
        <f t="shared" si="350"/>
        <v>165</v>
      </c>
      <c r="DN95" s="124">
        <f t="shared" si="350"/>
        <v>5686761.1733333329</v>
      </c>
    </row>
    <row r="96" spans="1:118" ht="30" customHeight="1" x14ac:dyDescent="0.25">
      <c r="A96" s="104"/>
      <c r="B96" s="135">
        <v>69</v>
      </c>
      <c r="C96" s="235" t="s">
        <v>285</v>
      </c>
      <c r="D96" s="118" t="s">
        <v>286</v>
      </c>
      <c r="E96" s="107">
        <f t="shared" si="308"/>
        <v>23460</v>
      </c>
      <c r="F96" s="108">
        <v>23500</v>
      </c>
      <c r="G96" s="145">
        <v>4.4000000000000004</v>
      </c>
      <c r="H96" s="120">
        <v>1</v>
      </c>
      <c r="I96" s="120"/>
      <c r="J96" s="120"/>
      <c r="K96" s="120"/>
      <c r="L96" s="120"/>
      <c r="M96" s="122">
        <v>1.4</v>
      </c>
      <c r="N96" s="122">
        <v>1.68</v>
      </c>
      <c r="O96" s="122">
        <v>2.23</v>
      </c>
      <c r="P96" s="123">
        <v>2.57</v>
      </c>
      <c r="Q96" s="124">
        <v>1</v>
      </c>
      <c r="R96" s="124">
        <f t="shared" si="351"/>
        <v>158987.54666666666</v>
      </c>
      <c r="S96" s="124"/>
      <c r="T96" s="124">
        <f t="shared" si="314"/>
        <v>0</v>
      </c>
      <c r="U96" s="124"/>
      <c r="V96" s="124">
        <f t="shared" si="315"/>
        <v>0</v>
      </c>
      <c r="W96" s="124"/>
      <c r="X96" s="124">
        <f t="shared" si="316"/>
        <v>0</v>
      </c>
      <c r="Y96" s="124"/>
      <c r="Z96" s="124">
        <f t="shared" si="352"/>
        <v>0</v>
      </c>
      <c r="AA96" s="124"/>
      <c r="AB96" s="124"/>
      <c r="AC96" s="124"/>
      <c r="AD96" s="124">
        <f t="shared" si="317"/>
        <v>0</v>
      </c>
      <c r="AE96" s="124"/>
      <c r="AF96" s="124"/>
      <c r="AG96" s="124">
        <v>2</v>
      </c>
      <c r="AH96" s="124">
        <f>(AG96*$E96*$G96*$H96*$M96*$AH$13)/12*11+(AG96*$F96*$G96*$H96*$M96*$AH$13)/12</f>
        <v>317975.09333333332</v>
      </c>
      <c r="AI96" s="124"/>
      <c r="AJ96" s="124"/>
      <c r="AK96" s="124">
        <v>30</v>
      </c>
      <c r="AL96" s="124">
        <f t="shared" si="364"/>
        <v>4769626.4000000013</v>
      </c>
      <c r="AM96" s="124">
        <f>155+50</f>
        <v>205</v>
      </c>
      <c r="AN96" s="124">
        <f t="shared" si="320"/>
        <v>32592447.066666666</v>
      </c>
      <c r="AO96" s="124"/>
      <c r="AP96" s="124">
        <f>(AO96*$E96*$G96*$H96*$M96*$AP$13)</f>
        <v>0</v>
      </c>
      <c r="AQ96" s="124">
        <v>1</v>
      </c>
      <c r="AR96" s="124">
        <f>(AQ96*$E96*$G96*$H96*$N96*$AR$13)/12*11+(AQ96*$F96*$G96*$H96*$N96*$AR$13)/12</f>
        <v>190785.05600000001</v>
      </c>
      <c r="AS96" s="140"/>
      <c r="AT96" s="124">
        <f t="shared" si="321"/>
        <v>0</v>
      </c>
      <c r="AU96" s="124">
        <v>0</v>
      </c>
      <c r="AV96" s="129">
        <f t="shared" si="322"/>
        <v>0</v>
      </c>
      <c r="AW96" s="124"/>
      <c r="AX96" s="124">
        <f t="shared" si="323"/>
        <v>0</v>
      </c>
      <c r="AY96" s="124"/>
      <c r="AZ96" s="124">
        <f t="shared" si="324"/>
        <v>0</v>
      </c>
      <c r="BA96" s="124"/>
      <c r="BB96" s="124">
        <f t="shared" si="325"/>
        <v>0</v>
      </c>
      <c r="BC96" s="124"/>
      <c r="BD96" s="124">
        <f t="shared" si="326"/>
        <v>0</v>
      </c>
      <c r="BE96" s="124"/>
      <c r="BF96" s="124">
        <f t="shared" si="327"/>
        <v>0</v>
      </c>
      <c r="BG96" s="124"/>
      <c r="BH96" s="124">
        <f t="shared" si="328"/>
        <v>0</v>
      </c>
      <c r="BI96" s="124"/>
      <c r="BJ96" s="124">
        <f>(BI96*$E96*$G96*$H96*$M96*$BJ$13)</f>
        <v>0</v>
      </c>
      <c r="BK96" s="124">
        <v>303</v>
      </c>
      <c r="BL96" s="124">
        <f t="shared" si="329"/>
        <v>57807871.96800001</v>
      </c>
      <c r="BM96" s="124"/>
      <c r="BN96" s="124">
        <f>(BM96*$E96*$G96*$H96*$N96*$BN$13)</f>
        <v>0</v>
      </c>
      <c r="BO96" s="124"/>
      <c r="BP96" s="124">
        <f t="shared" si="331"/>
        <v>0</v>
      </c>
      <c r="BQ96" s="124">
        <v>0</v>
      </c>
      <c r="BR96" s="124">
        <f t="shared" si="359"/>
        <v>0</v>
      </c>
      <c r="BS96" s="124"/>
      <c r="BT96" s="124">
        <f>(BS96*$E96*$G96*$H96*$N96*$BT$13)</f>
        <v>0</v>
      </c>
      <c r="BU96" s="124">
        <v>0</v>
      </c>
      <c r="BV96" s="124">
        <f t="shared" si="333"/>
        <v>0</v>
      </c>
      <c r="BW96" s="124">
        <v>8</v>
      </c>
      <c r="BX96" s="129">
        <f t="shared" si="334"/>
        <v>1665033.2160000002</v>
      </c>
      <c r="BY96" s="124"/>
      <c r="BZ96" s="124">
        <f t="shared" si="335"/>
        <v>0</v>
      </c>
      <c r="CA96" s="124"/>
      <c r="CB96" s="124">
        <f>(CA96*$E96*$G96*$H96*$M96*$CB$13)</f>
        <v>0</v>
      </c>
      <c r="CC96" s="124"/>
      <c r="CD96" s="124">
        <f t="shared" si="337"/>
        <v>0</v>
      </c>
      <c r="CE96" s="124">
        <v>0</v>
      </c>
      <c r="CF96" s="124">
        <f>(CE96*$E96*$G96*$H96*$N96*$CF$13)</f>
        <v>0</v>
      </c>
      <c r="CG96" s="124"/>
      <c r="CH96" s="124">
        <f t="shared" si="339"/>
        <v>0</v>
      </c>
      <c r="CI96" s="124"/>
      <c r="CJ96" s="124">
        <f t="shared" si="340"/>
        <v>0</v>
      </c>
      <c r="CK96" s="124"/>
      <c r="CL96" s="124">
        <f t="shared" si="361"/>
        <v>0</v>
      </c>
      <c r="CM96" s="124">
        <v>0</v>
      </c>
      <c r="CN96" s="124">
        <f>(CM96*$E96*$G96*$H96*$M96*$CN$13)</f>
        <v>0</v>
      </c>
      <c r="CO96" s="124">
        <v>0</v>
      </c>
      <c r="CP96" s="124">
        <f>(CO96*$E96*$G96*$H96*$M96*$CP$13)</f>
        <v>0</v>
      </c>
      <c r="CQ96" s="124">
        <v>0</v>
      </c>
      <c r="CR96" s="124">
        <f t="shared" si="343"/>
        <v>0</v>
      </c>
      <c r="CS96" s="124">
        <v>0</v>
      </c>
      <c r="CT96" s="124">
        <f>(CS96*$E96*$G96*$H96*$N96*$CT$13)</f>
        <v>0</v>
      </c>
      <c r="CU96" s="124">
        <v>0</v>
      </c>
      <c r="CV96" s="124">
        <f>(CU96*$E96*$G96*$H96*$N96*$CV$13)</f>
        <v>0</v>
      </c>
      <c r="CW96" s="124"/>
      <c r="CX96" s="124">
        <f t="shared" si="346"/>
        <v>0</v>
      </c>
      <c r="CY96" s="140">
        <v>250</v>
      </c>
      <c r="CZ96" s="124">
        <f>(CY96*$E96*$G96*$H96*$N96*$CZ$13)/12*11+(CY96*$F96*$G96*$H96*$N96*$CZ$13)/12</f>
        <v>39024216.000000007</v>
      </c>
      <c r="DA96" s="124"/>
      <c r="DB96" s="129">
        <f t="shared" si="347"/>
        <v>0</v>
      </c>
      <c r="DC96" s="124"/>
      <c r="DD96" s="124">
        <f t="shared" si="366"/>
        <v>0</v>
      </c>
      <c r="DE96" s="141"/>
      <c r="DF96" s="124">
        <f>(DE96*$E96*$G96*$H96*$N96*$DF$13)</f>
        <v>0</v>
      </c>
      <c r="DG96" s="124">
        <v>0</v>
      </c>
      <c r="DH96" s="124">
        <f>(DG96*$E96*$G96*$H96*$N96*$DH$13)</f>
        <v>0</v>
      </c>
      <c r="DI96" s="124"/>
      <c r="DJ96" s="124">
        <f>(DI96*$E96*$G96*$H96*$O96*$DJ$13)</f>
        <v>0</v>
      </c>
      <c r="DK96" s="124">
        <v>0</v>
      </c>
      <c r="DL96" s="129">
        <f>(DK96*$E96*$G96*$H96*$P96*$DL$13)</f>
        <v>0</v>
      </c>
      <c r="DM96" s="124">
        <f t="shared" si="350"/>
        <v>800</v>
      </c>
      <c r="DN96" s="124">
        <f t="shared" si="350"/>
        <v>136526942.34666669</v>
      </c>
    </row>
    <row r="97" spans="1:118" ht="30" customHeight="1" x14ac:dyDescent="0.25">
      <c r="A97" s="104"/>
      <c r="B97" s="135">
        <v>70</v>
      </c>
      <c r="C97" s="235" t="s">
        <v>287</v>
      </c>
      <c r="D97" s="118" t="s">
        <v>288</v>
      </c>
      <c r="E97" s="107">
        <f t="shared" si="308"/>
        <v>23460</v>
      </c>
      <c r="F97" s="108">
        <v>23500</v>
      </c>
      <c r="G97" s="145">
        <v>2.2999999999999998</v>
      </c>
      <c r="H97" s="120">
        <v>1</v>
      </c>
      <c r="I97" s="121"/>
      <c r="J97" s="121"/>
      <c r="K97" s="121"/>
      <c r="L97" s="121"/>
      <c r="M97" s="122">
        <v>1.4</v>
      </c>
      <c r="N97" s="122">
        <v>1.68</v>
      </c>
      <c r="O97" s="122">
        <v>2.23</v>
      </c>
      <c r="P97" s="123">
        <v>2.57</v>
      </c>
      <c r="Q97" s="124">
        <v>1</v>
      </c>
      <c r="R97" s="124">
        <f>(Q97*$E97*$G97*$H97*$M97*$R$13)/12*11+(Q97*$F97*$G97*$H97*$M97*$R$13)/12</f>
        <v>83107.126666666663</v>
      </c>
      <c r="S97" s="124"/>
      <c r="T97" s="124">
        <f t="shared" si="314"/>
        <v>0</v>
      </c>
      <c r="U97" s="124">
        <v>3</v>
      </c>
      <c r="V97" s="124">
        <f t="shared" si="315"/>
        <v>279013.28979999997</v>
      </c>
      <c r="W97" s="124"/>
      <c r="X97" s="124"/>
      <c r="Y97" s="124"/>
      <c r="Z97" s="124">
        <f t="shared" si="352"/>
        <v>0</v>
      </c>
      <c r="AA97" s="124"/>
      <c r="AB97" s="124"/>
      <c r="AC97" s="124"/>
      <c r="AD97" s="124"/>
      <c r="AE97" s="124"/>
      <c r="AF97" s="124"/>
      <c r="AG97" s="124"/>
      <c r="AH97" s="124"/>
      <c r="AI97" s="124"/>
      <c r="AJ97" s="124"/>
      <c r="AK97" s="124"/>
      <c r="AL97" s="124">
        <f t="shared" si="319"/>
        <v>0</v>
      </c>
      <c r="AM97" s="124">
        <v>1</v>
      </c>
      <c r="AN97" s="124">
        <f t="shared" si="320"/>
        <v>83107.126666666663</v>
      </c>
      <c r="AO97" s="124"/>
      <c r="AP97" s="124">
        <f>(AO97*$E97*$G97*$H97*$M97*$AP$13)</f>
        <v>0</v>
      </c>
      <c r="AQ97" s="124"/>
      <c r="AR97" s="124"/>
      <c r="AS97" s="140"/>
      <c r="AT97" s="124">
        <f t="shared" si="321"/>
        <v>0</v>
      </c>
      <c r="AU97" s="124"/>
      <c r="AV97" s="129">
        <f t="shared" si="322"/>
        <v>0</v>
      </c>
      <c r="AW97" s="124"/>
      <c r="AX97" s="124"/>
      <c r="AY97" s="124"/>
      <c r="AZ97" s="124"/>
      <c r="BA97" s="124"/>
      <c r="BB97" s="124"/>
      <c r="BC97" s="124"/>
      <c r="BD97" s="124"/>
      <c r="BE97" s="124"/>
      <c r="BF97" s="124">
        <f t="shared" si="327"/>
        <v>0</v>
      </c>
      <c r="BG97" s="124"/>
      <c r="BH97" s="124"/>
      <c r="BI97" s="124"/>
      <c r="BJ97" s="124"/>
      <c r="BK97" s="124">
        <v>1</v>
      </c>
      <c r="BL97" s="124">
        <f t="shared" si="329"/>
        <v>99728.551999999981</v>
      </c>
      <c r="BM97" s="124"/>
      <c r="BN97" s="124"/>
      <c r="BO97" s="124"/>
      <c r="BP97" s="124"/>
      <c r="BQ97" s="124"/>
      <c r="BR97" s="124">
        <f>(BQ97*$E97*$G97*$H97*$N97*$BR$13)</f>
        <v>0</v>
      </c>
      <c r="BS97" s="124"/>
      <c r="BT97" s="124"/>
      <c r="BU97" s="124">
        <v>5</v>
      </c>
      <c r="BV97" s="124">
        <f t="shared" si="333"/>
        <v>543973.92000000004</v>
      </c>
      <c r="BW97" s="124"/>
      <c r="BX97" s="129">
        <f>(BW97*$E97*$G97*$H97*$N97*$BX$13)</f>
        <v>0</v>
      </c>
      <c r="BY97" s="124"/>
      <c r="BZ97" s="124"/>
      <c r="CA97" s="124"/>
      <c r="CB97" s="124"/>
      <c r="CC97" s="124"/>
      <c r="CD97" s="124"/>
      <c r="CE97" s="124"/>
      <c r="CF97" s="124">
        <f>(CE97*$E97*$G97*$H97*$N97*$CF$13)</f>
        <v>0</v>
      </c>
      <c r="CG97" s="124"/>
      <c r="CH97" s="124"/>
      <c r="CI97" s="124"/>
      <c r="CJ97" s="124"/>
      <c r="CK97" s="124"/>
      <c r="CL97" s="124"/>
      <c r="CM97" s="124"/>
      <c r="CN97" s="124">
        <f>(CM97*$E97*$G97*$H97*$M97*$CN$13)</f>
        <v>0</v>
      </c>
      <c r="CO97" s="124"/>
      <c r="CP97" s="124">
        <f>(CO97*$E97*$G97*$H97*$M97*$CP$13)</f>
        <v>0</v>
      </c>
      <c r="CQ97" s="124"/>
      <c r="CR97" s="124">
        <f t="shared" si="343"/>
        <v>0</v>
      </c>
      <c r="CS97" s="124"/>
      <c r="CT97" s="124"/>
      <c r="CU97" s="124"/>
      <c r="CV97" s="124"/>
      <c r="CW97" s="124"/>
      <c r="CX97" s="124"/>
      <c r="CY97" s="140"/>
      <c r="CZ97" s="124">
        <f>(CY97*$E97*$G97*$H97*$N97*$CZ$13)</f>
        <v>0</v>
      </c>
      <c r="DA97" s="124"/>
      <c r="DB97" s="129"/>
      <c r="DC97" s="124"/>
      <c r="DD97" s="124">
        <f t="shared" si="366"/>
        <v>0</v>
      </c>
      <c r="DE97" s="141"/>
      <c r="DF97" s="124"/>
      <c r="DG97" s="124"/>
      <c r="DH97" s="124">
        <f>(DG97*$E97*$G97*$H97*$N97*$DH$13)</f>
        <v>0</v>
      </c>
      <c r="DI97" s="124"/>
      <c r="DJ97" s="124"/>
      <c r="DK97" s="124"/>
      <c r="DL97" s="129">
        <f>(DK97*$E97*$G97*$H97*$P97*$DL$13)</f>
        <v>0</v>
      </c>
      <c r="DM97" s="124">
        <f t="shared" si="350"/>
        <v>11</v>
      </c>
      <c r="DN97" s="124">
        <f t="shared" si="350"/>
        <v>1088930.0151333334</v>
      </c>
    </row>
    <row r="98" spans="1:118" ht="30" customHeight="1" x14ac:dyDescent="0.25">
      <c r="A98" s="104"/>
      <c r="B98" s="135">
        <v>71</v>
      </c>
      <c r="C98" s="235" t="s">
        <v>289</v>
      </c>
      <c r="D98" s="118" t="s">
        <v>290</v>
      </c>
      <c r="E98" s="107">
        <f t="shared" si="308"/>
        <v>23460</v>
      </c>
      <c r="F98" s="108">
        <v>23500</v>
      </c>
      <c r="G98" s="145">
        <v>2.87</v>
      </c>
      <c r="H98" s="120">
        <v>1</v>
      </c>
      <c r="I98" s="148">
        <v>0.8</v>
      </c>
      <c r="J98" s="148"/>
      <c r="K98" s="148"/>
      <c r="L98" s="121"/>
      <c r="M98" s="122">
        <v>1.4</v>
      </c>
      <c r="N98" s="122">
        <v>1.68</v>
      </c>
      <c r="O98" s="122">
        <v>2.23</v>
      </c>
      <c r="P98" s="123">
        <v>2.57</v>
      </c>
      <c r="Q98" s="124">
        <f>23+14+1</f>
        <v>38</v>
      </c>
      <c r="R98" s="124">
        <f>(Q98*E98*G98*I98*M98*$R$13)/12*11+(Q98*F98*G98*I98*M98*$R$13)/12</f>
        <v>3152578.5162666673</v>
      </c>
      <c r="S98" s="124">
        <v>397</v>
      </c>
      <c r="T98" s="124">
        <f>((S98*$E98*$G98*$H98*$M98*$T$13)/12*2+(S98*$E98*$G98*$I98*$M98*$T$13)/12*9)+(S98*$F98*$G98*$I98*$M98*$T$13)/12</f>
        <v>34308293.824933343</v>
      </c>
      <c r="U98" s="124">
        <v>67</v>
      </c>
      <c r="V98" s="124">
        <f>(U98*$E98*$G98*$H98*$M98*$V$13)/12*2+(U98*$E98*$G98*$I98*$M98*$V$13)/12*9+(U98*$F98*$G98*$I98*$M98*$V$13)/12</f>
        <v>6479608.7698626667</v>
      </c>
      <c r="W98" s="124"/>
      <c r="X98" s="124"/>
      <c r="Y98" s="124"/>
      <c r="Z98" s="124">
        <f t="shared" si="352"/>
        <v>0</v>
      </c>
      <c r="AA98" s="124"/>
      <c r="AB98" s="124"/>
      <c r="AC98" s="124"/>
      <c r="AD98" s="124"/>
      <c r="AE98" s="124"/>
      <c r="AF98" s="124"/>
      <c r="AG98" s="124"/>
      <c r="AH98" s="124"/>
      <c r="AI98" s="124"/>
      <c r="AJ98" s="124"/>
      <c r="AK98" s="124">
        <v>70</v>
      </c>
      <c r="AL98" s="124">
        <f>(AK98*$E98*$G98*$H98*$M98*$AL$13)/12*2+(AK98*$E98*$G98*$I98*$M98*$AL$13)/12*9+(AK98*$F98*$G98*$I98*$M98*$AL$13)/12</f>
        <v>6049321.3293333333</v>
      </c>
      <c r="AM98" s="124">
        <v>1002</v>
      </c>
      <c r="AN98" s="124">
        <f>(AM98*$E98*$G98*$H98*$M98*$AN$13)/12*2+(AM98*$E98*$G98*$I98*$M98*$AN$13)/12*9+(AM98*$F98*$G98*$I98*$M98*$AN$13)/12</f>
        <v>86591713.885600016</v>
      </c>
      <c r="AO98" s="124">
        <v>50</v>
      </c>
      <c r="AP98" s="124">
        <f>(AO98*$E98*$G98*$H98*$M98*$AP$13)/12*2+(AO98*$E98*$G98*$I98*$M98*$AP$13)/12*9+(AO98*$F98*$G98*$I98*$M98*$AP$13)/12</f>
        <v>4320943.8066666666</v>
      </c>
      <c r="AQ98" s="124">
        <v>200</v>
      </c>
      <c r="AR98" s="124">
        <f>(AQ98*$E98*$G98*$I98*$N98*$AR$13)/12*11+(AQ98*$F98*$G98*$I98*$N98*$AR$13)/12</f>
        <v>19911022.207999997</v>
      </c>
      <c r="AS98" s="140"/>
      <c r="AT98" s="124">
        <f t="shared" si="321"/>
        <v>0</v>
      </c>
      <c r="AU98" s="124"/>
      <c r="AV98" s="129">
        <f>(AU98*$E98*$G98*$I98*$N98*$AV$13)</f>
        <v>0</v>
      </c>
      <c r="AW98" s="124"/>
      <c r="AX98" s="124"/>
      <c r="AY98" s="124"/>
      <c r="AZ98" s="124"/>
      <c r="BA98" s="124"/>
      <c r="BB98" s="124"/>
      <c r="BC98" s="124"/>
      <c r="BD98" s="124"/>
      <c r="BE98" s="124"/>
      <c r="BF98" s="124">
        <f t="shared" si="327"/>
        <v>0</v>
      </c>
      <c r="BG98" s="124"/>
      <c r="BH98" s="124"/>
      <c r="BI98" s="124"/>
      <c r="BJ98" s="124"/>
      <c r="BK98" s="124">
        <v>204</v>
      </c>
      <c r="BL98" s="124">
        <f>(BK98*$E98*$G98*$I98*$N98*$BL$13)/12*11+(BK98*$F98*$G98*$I98*$N98*$BL$13)/12</f>
        <v>20309242.65216</v>
      </c>
      <c r="BM98" s="124"/>
      <c r="BN98" s="124"/>
      <c r="BO98" s="124"/>
      <c r="BP98" s="124"/>
      <c r="BQ98" s="124">
        <v>80</v>
      </c>
      <c r="BR98" s="124">
        <f>(BQ98*$E98*$G98*$I98*$N98*$BR$13)/12*11+(BQ98*$F98*$G98*$I98*$N98*$BR$13)/12</f>
        <v>7240371.7119999994</v>
      </c>
      <c r="BS98" s="124"/>
      <c r="BT98" s="124"/>
      <c r="BU98" s="124">
        <v>61</v>
      </c>
      <c r="BV98" s="124">
        <f>(BU98*$E98*$G98*$H98*$N98*$BV$13)/12*2+(BU98*$E98*$G98*$I98*$N98*$BV$13)/12*9+(BU98*$F98*$G98*$I98*$N98*$BV$13)/12</f>
        <v>6900940.0723199993</v>
      </c>
      <c r="BW98" s="124">
        <v>116</v>
      </c>
      <c r="BX98" s="129">
        <f>(BW98*$E98*$G98*$H98*$N98*$BX$13)/12*2+(BW98*$E98*$G98*$I98*$N98*$BX$13)/12*9+(BW98*$F98*$G98*$I98*$N98*$BX$13)/12</f>
        <v>13123099.153919999</v>
      </c>
      <c r="BY98" s="124"/>
      <c r="BZ98" s="124"/>
      <c r="CA98" s="124"/>
      <c r="CB98" s="124"/>
      <c r="CC98" s="124"/>
      <c r="CD98" s="124"/>
      <c r="CE98" s="124">
        <v>17</v>
      </c>
      <c r="CF98" s="124">
        <f>(CE98*$E98*$G98*$H98*$N98*$CF$13)/12*2+(CE98*$E98*$G98*$I98*$N98*$CF$13)/12*9+(CE98*$F98*$G98*$I98*$N98*$CF$13)/12</f>
        <v>1602677.3392000005</v>
      </c>
      <c r="CG98" s="124"/>
      <c r="CH98" s="124"/>
      <c r="CI98" s="124"/>
      <c r="CJ98" s="124"/>
      <c r="CK98" s="124"/>
      <c r="CL98" s="124"/>
      <c r="CM98" s="124">
        <v>5</v>
      </c>
      <c r="CN98" s="124">
        <f>(CM98*$E98*$G98*$H98*$M98*$CN$13)/12*2+(CM98*$E98*$G98*$I98*$M98*$CN$13)/12*9+(CM98*$F98*$G98*$I98*$M98*$CN$13)/12</f>
        <v>392813.0733333333</v>
      </c>
      <c r="CO98" s="124">
        <v>90</v>
      </c>
      <c r="CP98" s="124">
        <f>(CO98*$E98*$G98*$H98*$M98*$CP$13)/12*2+(CO98*$E98*$G98*$I98*$M98*$CP$13)/12*9+(CO98*$F98*$G98*$I98*$M98*$CP$13)/12</f>
        <v>6363571.7880000006</v>
      </c>
      <c r="CQ98" s="124">
        <v>30</v>
      </c>
      <c r="CR98" s="124">
        <f>(CQ98*$E98*$G98*$I98*$M98*$CR$13)/12*11+(CQ98*$F98*$G98*$I98*$M98*$CR$13)/12</f>
        <v>2262616.1599999997</v>
      </c>
      <c r="CS98" s="124">
        <v>108</v>
      </c>
      <c r="CT98" s="124">
        <f>(CS98*$E98*$G98*$I98*$N98*$CT$13)/12*11+(CS98*$F98*$G98*$I98*$N98*$CT$13)/12</f>
        <v>9774501.8112000022</v>
      </c>
      <c r="CU98" s="124">
        <v>7</v>
      </c>
      <c r="CV98" s="124">
        <f>(CU98*$E98*$G98*$I98*$N98*$CV$13)/12*11+(CU98*$F98*$G98*$I98*$N98*$CV$13)/12</f>
        <v>633532.52480000001</v>
      </c>
      <c r="CW98" s="124"/>
      <c r="CX98" s="124"/>
      <c r="CY98" s="140">
        <v>300</v>
      </c>
      <c r="CZ98" s="124">
        <f>(CY98*$E98*$G98*$I98*$N98*$CZ$13)/12*11+(CY98*$F98*$G98*$I98*$N98*$CZ$13)/12</f>
        <v>24436254.528000001</v>
      </c>
      <c r="DA98" s="124"/>
      <c r="DB98" s="129"/>
      <c r="DC98" s="124"/>
      <c r="DD98" s="124">
        <f t="shared" si="366"/>
        <v>0</v>
      </c>
      <c r="DE98" s="141"/>
      <c r="DF98" s="124"/>
      <c r="DG98" s="124">
        <f>26+7</f>
        <v>33</v>
      </c>
      <c r="DH98" s="124">
        <f>(DG98*$E98*$G98*$H98*$N98*$DH$13)/12*2+(DG98*$E98*$G98*$I98*$N98*$DH$13)/12*9+(DG98*$F98*$G98*$I98*$N98*$DH$13)/12</f>
        <v>3111079.5408000005</v>
      </c>
      <c r="DI98" s="124"/>
      <c r="DJ98" s="124"/>
      <c r="DK98" s="124">
        <v>17</v>
      </c>
      <c r="DL98" s="129">
        <f>(DK98*$E98*$G98*$H98*$P98*$DL$13)/12*2+(DK98*$E98*$G98*$I98*$P98*$DL$13)/12*9+(DK98*$F98*$G98*$I98*$P98*$DL$13)/12</f>
        <v>1961371.791306667</v>
      </c>
      <c r="DM98" s="124">
        <f t="shared" si="350"/>
        <v>2892</v>
      </c>
      <c r="DN98" s="124">
        <f t="shared" si="350"/>
        <v>258925554.48770267</v>
      </c>
    </row>
    <row r="99" spans="1:118" ht="30" customHeight="1" x14ac:dyDescent="0.25">
      <c r="A99" s="104"/>
      <c r="B99" s="135">
        <v>72</v>
      </c>
      <c r="C99" s="235" t="s">
        <v>291</v>
      </c>
      <c r="D99" s="118" t="s">
        <v>292</v>
      </c>
      <c r="E99" s="107">
        <f t="shared" si="308"/>
        <v>23460</v>
      </c>
      <c r="F99" s="108">
        <v>23500</v>
      </c>
      <c r="G99" s="145">
        <v>4.96</v>
      </c>
      <c r="H99" s="120">
        <v>1</v>
      </c>
      <c r="I99" s="148">
        <v>0.8</v>
      </c>
      <c r="J99" s="148"/>
      <c r="K99" s="148"/>
      <c r="L99" s="121"/>
      <c r="M99" s="122">
        <v>1.4</v>
      </c>
      <c r="N99" s="122">
        <v>1.68</v>
      </c>
      <c r="O99" s="122">
        <v>2.23</v>
      </c>
      <c r="P99" s="123">
        <v>2.57</v>
      </c>
      <c r="Q99" s="124">
        <f>1243+815</f>
        <v>2058</v>
      </c>
      <c r="R99" s="124">
        <f>(Q99*E99*G99*H99*M99*$R$13)/12*2+(Q99*E99*G99*I99*M99*$R$13)/12*9+(Q99*F99*G99*I99*M99*$R$13)/12</f>
        <v>307364541.29919994</v>
      </c>
      <c r="S99" s="124">
        <v>525</v>
      </c>
      <c r="T99" s="124">
        <f t="shared" ref="T99:T101" si="367">((S99*$E99*$G99*$H99*$M99*$T$13)/12*2+(S99*$E99*$G99*$I99*$M99*$T$13)/12*9)+(S99*$F99*$G99*$I99*$M99*$T$13)/12</f>
        <v>78409321.76000002</v>
      </c>
      <c r="U99" s="124">
        <v>320</v>
      </c>
      <c r="V99" s="124">
        <f t="shared" ref="V99:V100" si="368">(U99*$E99*$G99*$H99*$M99*$V$13)/12*2+(U99*$E99*$G99*$I99*$M99*$V$13)/12*9+(U99*$F99*$G99*$I99*$M99*$V$13)/12</f>
        <v>53483982.73194667</v>
      </c>
      <c r="W99" s="124"/>
      <c r="X99" s="124"/>
      <c r="Y99" s="124"/>
      <c r="Z99" s="124">
        <f t="shared" si="352"/>
        <v>0</v>
      </c>
      <c r="AA99" s="124"/>
      <c r="AB99" s="124"/>
      <c r="AC99" s="124"/>
      <c r="AD99" s="124"/>
      <c r="AE99" s="124"/>
      <c r="AF99" s="124"/>
      <c r="AG99" s="124"/>
      <c r="AH99" s="124"/>
      <c r="AI99" s="124"/>
      <c r="AJ99" s="124"/>
      <c r="AK99" s="124">
        <f>1073+200</f>
        <v>1273</v>
      </c>
      <c r="AL99" s="124">
        <f>(AK99*$E99*$G99*$I99*$M99*$AL$13)/12*11+(AK99*$F99*$G99*$I99*$M99*$AL$13)/12</f>
        <v>182520016.11946669</v>
      </c>
      <c r="AM99" s="124">
        <v>4715</v>
      </c>
      <c r="AN99" s="124">
        <f>(AM99*$E99*$G99*$H99*$M99*$AN$13)/12*2+(AM99*$E99*$G99*$I99*$M99*$AN$13)/12*9+(AM99*$F99*$G99*$I99*$M99*$AN$13)/12</f>
        <v>704190384.94933331</v>
      </c>
      <c r="AO99" s="124">
        <f>602+1341</f>
        <v>1943</v>
      </c>
      <c r="AP99" s="124">
        <f>(AO99*$E99*$G99*$H99*$M99*$AP$13)/12*2+(AO99*$E99*$G99*$I99*$M99*$AP$13)/12*9+(AO99*$F99*$G99*$I99*$M99*$AP$13)/12</f>
        <v>290189166.05653334</v>
      </c>
      <c r="AQ99" s="124">
        <v>200</v>
      </c>
      <c r="AR99" s="124">
        <f>(AQ99*$E99*$G99*$I99*$N99*$AR$13)/12*11+(AQ99*$F99*$G99*$I99*$N99*$AR$13)/12</f>
        <v>34410686.464000009</v>
      </c>
      <c r="AS99" s="140"/>
      <c r="AT99" s="124">
        <f t="shared" si="321"/>
        <v>0</v>
      </c>
      <c r="AU99" s="124"/>
      <c r="AV99" s="129">
        <f>(AU99*$E99*$G99*$I99*$N99*$AV$13)</f>
        <v>0</v>
      </c>
      <c r="AW99" s="124"/>
      <c r="AX99" s="124"/>
      <c r="AY99" s="124"/>
      <c r="AZ99" s="124"/>
      <c r="BA99" s="124"/>
      <c r="BB99" s="124"/>
      <c r="BC99" s="124"/>
      <c r="BD99" s="124"/>
      <c r="BE99" s="124">
        <v>174</v>
      </c>
      <c r="BF99" s="124">
        <f>(BE99*$E99*$G99*$H99*$M99*$BF$13)/12*2+(BE99*$E99*$G99*$I99*$M99*$BF$13)/12*9+(BE99*$F99*$G99*$I99*$M99*$BF$13)/12</f>
        <v>23624626.815999996</v>
      </c>
      <c r="BG99" s="124"/>
      <c r="BH99" s="124"/>
      <c r="BI99" s="124"/>
      <c r="BJ99" s="124"/>
      <c r="BK99" s="124">
        <v>2500</v>
      </c>
      <c r="BL99" s="124">
        <f>(BK99*$E99*$G99*$H99*$N99*$BL$13)/12*2+(BK99*$E99*$G99*$I99*$N99*$BL$13)/12*9+(BK99*$F99*$G99*$I99*$N99*$BL$13)/12</f>
        <v>448053267.20000005</v>
      </c>
      <c r="BM99" s="124"/>
      <c r="BN99" s="124"/>
      <c r="BO99" s="124"/>
      <c r="BP99" s="124"/>
      <c r="BQ99" s="124">
        <v>118</v>
      </c>
      <c r="BR99" s="124">
        <f>(BQ99*$E99*$G99*$H99*$N99*$BR$13)/12*2+(BQ99*$E99*$G99*$I99*$N99*$BR$13)/12*9+(BQ99*$F99*$G99*$I99*$N99*$BR$13)/12</f>
        <v>19225558.374400001</v>
      </c>
      <c r="BS99" s="124"/>
      <c r="BT99" s="124"/>
      <c r="BU99" s="124">
        <v>348</v>
      </c>
      <c r="BV99" s="124">
        <f>(BU99*$E99*$G99*$H99*$N99*$BV$13)/12*2+(BU99*$E99*$G99*$I99*$N99*$BV$13)/12*9+(BU99*$F99*$G99*$I99*$N99*$BV$13)/12</f>
        <v>68038925.230079979</v>
      </c>
      <c r="BW99" s="124">
        <v>164</v>
      </c>
      <c r="BX99" s="129">
        <f>(BW99*$E99*$G99*$H99*$N99*$BX$13)/12*2+(BW99*$E99*$G99*$I99*$N99*$BX$13)/12*9+(BW99*$F99*$G99*$I99*$N99*$BX$13)/12</f>
        <v>32064321.085439999</v>
      </c>
      <c r="BY99" s="124"/>
      <c r="BZ99" s="124"/>
      <c r="CA99" s="124"/>
      <c r="CB99" s="124"/>
      <c r="CC99" s="124"/>
      <c r="CD99" s="124"/>
      <c r="CE99" s="124">
        <f>164+13</f>
        <v>177</v>
      </c>
      <c r="CF99" s="124">
        <f>(CE99*$E99*$G99*$H99*$N99*$CF$13)/12*2+(CE99*$E99*$G99*$I99*$N99*$CF$13)/12*9+(CE99*$F99*$G99*$I99*$N99*$CF$13)/12</f>
        <v>28838337.561599996</v>
      </c>
      <c r="CG99" s="124"/>
      <c r="CH99" s="124"/>
      <c r="CI99" s="124"/>
      <c r="CJ99" s="124"/>
      <c r="CK99" s="124"/>
      <c r="CL99" s="124"/>
      <c r="CM99" s="124"/>
      <c r="CN99" s="124"/>
      <c r="CO99" s="124">
        <v>1417</v>
      </c>
      <c r="CP99" s="124">
        <f>(CO99*$E99*$G99*$H99*$M99*$CP$13)/12*2+(CO99*$E99*$G99*$I99*$M99*$CP$13)/12*9+(CO99*$F99*$G99*$I99*$M99*$CP$13)/12</f>
        <v>173152221.71519998</v>
      </c>
      <c r="CQ99" s="124">
        <v>20</v>
      </c>
      <c r="CR99" s="124">
        <f>(CQ99*$E99*$G99*$I99*$M99*$CR$13)/12*11+(CQ99*$F99*$G99*$I99*$M99*$CR$13)/12</f>
        <v>2606870.1866666661</v>
      </c>
      <c r="CS99" s="124">
        <v>72</v>
      </c>
      <c r="CT99" s="124">
        <f>(CS99*$E99*$G99*$I99*$N99*$CT$13)/12*11+(CS99*$F99*$G99*$I99*$N99*$CT$13)/12</f>
        <v>11261679.2064</v>
      </c>
      <c r="CU99" s="124">
        <v>222</v>
      </c>
      <c r="CV99" s="124">
        <f>(CU99*$E99*$G99*$H99*$N99*$CV$13)/12*2+(CU99*$E99*$G99*$I99*$N99*$CV$13)/12*9+(CU99*$F99*$G99*$I99*$N99*$CV$13)/12</f>
        <v>36170118.297600001</v>
      </c>
      <c r="CW99" s="124"/>
      <c r="CX99" s="124"/>
      <c r="CY99" s="140">
        <v>450</v>
      </c>
      <c r="CZ99" s="124">
        <f>(CY99*$E99*$G99*$I99*$N99*$CZ$13)/12*11+(CY99*$F99*$G99*$I99*$N99*$CZ$13)/12</f>
        <v>63346945.535999998</v>
      </c>
      <c r="DA99" s="124"/>
      <c r="DB99" s="129"/>
      <c r="DC99" s="124"/>
      <c r="DD99" s="124">
        <f t="shared" si="366"/>
        <v>0</v>
      </c>
      <c r="DE99" s="141"/>
      <c r="DF99" s="124"/>
      <c r="DG99" s="124">
        <v>146</v>
      </c>
      <c r="DH99" s="124">
        <f t="shared" ref="DH99" si="369">(DG99*$E99*$G99*$H99*$N99*$DH$13)/12*2+(DG99*$E99*$G99*$I99*$N99*$DH$13)/12*9+(DG99*$F99*$G99*$I99*$N99*$DH$13)/12</f>
        <v>23787555.276800003</v>
      </c>
      <c r="DI99" s="124"/>
      <c r="DJ99" s="124"/>
      <c r="DK99" s="124">
        <v>21</v>
      </c>
      <c r="DL99" s="129">
        <f>(DK99*$E99*$G99*$I99*$P99*$DL$13)/12*11+(DK99*$F99*$G99*$I99*$P99*$DL$13)/12</f>
        <v>4019793.8278399995</v>
      </c>
      <c r="DM99" s="124">
        <f t="shared" si="350"/>
        <v>16863</v>
      </c>
      <c r="DN99" s="124">
        <f t="shared" si="350"/>
        <v>2584758319.6945066</v>
      </c>
    </row>
    <row r="100" spans="1:118" ht="30" customHeight="1" x14ac:dyDescent="0.25">
      <c r="A100" s="104"/>
      <c r="B100" s="135">
        <v>73</v>
      </c>
      <c r="C100" s="235" t="s">
        <v>293</v>
      </c>
      <c r="D100" s="118" t="s">
        <v>294</v>
      </c>
      <c r="E100" s="107">
        <f t="shared" si="308"/>
        <v>23460</v>
      </c>
      <c r="F100" s="108">
        <v>23500</v>
      </c>
      <c r="G100" s="121">
        <v>7.4</v>
      </c>
      <c r="H100" s="120">
        <v>1</v>
      </c>
      <c r="I100" s="148">
        <v>0.8</v>
      </c>
      <c r="J100" s="148"/>
      <c r="K100" s="148"/>
      <c r="L100" s="120"/>
      <c r="M100" s="122">
        <v>1.4</v>
      </c>
      <c r="N100" s="122">
        <v>1.68</v>
      </c>
      <c r="O100" s="122">
        <v>2.23</v>
      </c>
      <c r="P100" s="123">
        <v>2.57</v>
      </c>
      <c r="Q100" s="124">
        <v>60</v>
      </c>
      <c r="R100" s="124">
        <f t="shared" ref="R100:R101" si="370">(Q100*E100*G100*H100*M100*$R$13)/12*2+(Q100*E100*G100*I100*M100*$R$13)/12*9+(Q100*F100*G100*I100*M100*$R$13)/12</f>
        <v>13369331.359999999</v>
      </c>
      <c r="S100" s="124">
        <v>185</v>
      </c>
      <c r="T100" s="124">
        <f t="shared" si="367"/>
        <v>41222105.026666664</v>
      </c>
      <c r="U100" s="124">
        <v>29</v>
      </c>
      <c r="V100" s="124">
        <f t="shared" si="368"/>
        <v>7231390.3063733336</v>
      </c>
      <c r="W100" s="124"/>
      <c r="X100" s="124">
        <f>(W100*$E100*$G100*$H100*$M100*$X$13)</f>
        <v>0</v>
      </c>
      <c r="Y100" s="124"/>
      <c r="Z100" s="124">
        <f t="shared" si="352"/>
        <v>0</v>
      </c>
      <c r="AA100" s="124"/>
      <c r="AB100" s="124"/>
      <c r="AC100" s="124"/>
      <c r="AD100" s="124">
        <f>(AC100*$E100*$G100*$H100*$M100*$AD$13)</f>
        <v>0</v>
      </c>
      <c r="AE100" s="124"/>
      <c r="AF100" s="124"/>
      <c r="AG100" s="124"/>
      <c r="AH100" s="124">
        <f>(AG100*$E100*$G100*$H100*$M100*$AH$13)</f>
        <v>0</v>
      </c>
      <c r="AI100" s="124"/>
      <c r="AJ100" s="124"/>
      <c r="AK100" s="124">
        <v>40</v>
      </c>
      <c r="AL100" s="124">
        <f>(AK100*$E100*$G100*$I100*$M100*$AL$13)/12*11+(AK100*$F100*$G100*$I100*$M100*$AL$13)/12</f>
        <v>8556420.6933333315</v>
      </c>
      <c r="AM100" s="124">
        <v>350</v>
      </c>
      <c r="AN100" s="124">
        <f>(AM100*$E100*$G100*$H100*$M100*$AN$13)/12*2+(AM100*$E100*$G100*$I100*$M100*$AN$13)/12*9+(AM100*$F100*$G100*$I100*$M100*$AN$13)/12</f>
        <v>77987766.266666681</v>
      </c>
      <c r="AO100" s="124">
        <v>100</v>
      </c>
      <c r="AP100" s="124">
        <f>(AO100*$E100*$G100*$H100*$M100*$AP$13)/12*2+(AO100*$E100*$G100*$I100*$M100*$AP$13)/12*9+(AO100*$F100*$G100*$I100*$M100*$AP$13)/12</f>
        <v>22282218.933333334</v>
      </c>
      <c r="AQ100" s="124"/>
      <c r="AR100" s="124">
        <f>(AQ100*$E100*$G100*$I100*$N100*$AR$13)</f>
        <v>0</v>
      </c>
      <c r="AS100" s="140"/>
      <c r="AT100" s="124">
        <f t="shared" si="321"/>
        <v>0</v>
      </c>
      <c r="AU100" s="124"/>
      <c r="AV100" s="129">
        <f>(AU100*$E100*$G100*$I100*$N100*$AV$13)</f>
        <v>0</v>
      </c>
      <c r="AW100" s="124"/>
      <c r="AX100" s="124">
        <f>(AW100*$E100*$G100*$H100*$M100*$AX$13)</f>
        <v>0</v>
      </c>
      <c r="AY100" s="124"/>
      <c r="AZ100" s="124">
        <f>(AY100*$E100*$G100*$H100*$M100*$AZ$13)</f>
        <v>0</v>
      </c>
      <c r="BA100" s="124"/>
      <c r="BB100" s="124">
        <f>(BA100*$E100*$G100*$H100*$M100*$BB$13)</f>
        <v>0</v>
      </c>
      <c r="BC100" s="124"/>
      <c r="BD100" s="124">
        <f>(BC100*$E100*$G100*$H100*$M100*$BD$13)</f>
        <v>0</v>
      </c>
      <c r="BE100" s="124"/>
      <c r="BF100" s="124">
        <f>(BE100*$E100*$G100*$H100*$M100*$BF$13)</f>
        <v>0</v>
      </c>
      <c r="BG100" s="124"/>
      <c r="BH100" s="124">
        <f>(BG100*$E100*$G100*$H100*$M100*$BH$13)</f>
        <v>0</v>
      </c>
      <c r="BI100" s="124"/>
      <c r="BJ100" s="124">
        <f>(BI100*$E100*$G100*$H100*$M100*$BJ$13)</f>
        <v>0</v>
      </c>
      <c r="BK100" s="124">
        <v>131</v>
      </c>
      <c r="BL100" s="124">
        <f>(BK100*$E100*$G100*$H100*$N100*$BL$13)/12*2+(BK100*$E100*$G100*$I100*$N100*$BL$13)/12*9+(BK100*$F100*$G100*$I100*$N100*$BL$13)/12</f>
        <v>35027648.163199998</v>
      </c>
      <c r="BM100" s="124"/>
      <c r="BN100" s="124">
        <f>(BM100*$E100*$G100*$H100*$N100*$BN$13)</f>
        <v>0</v>
      </c>
      <c r="BO100" s="124"/>
      <c r="BP100" s="124">
        <f>(BO100*$E100*$G100*$H100*$N100*$BP$13)</f>
        <v>0</v>
      </c>
      <c r="BQ100" s="124">
        <v>44</v>
      </c>
      <c r="BR100" s="124">
        <f>(BQ100*$E100*$G100*$H100*$N100*$BR$13)/12*2+(BQ100*$E100*$G100*$I100*$N100*$BR$13)/12*9+(BQ100*$F100*$G100*$I100*$N100*$BR$13)/12</f>
        <v>10695465.088</v>
      </c>
      <c r="BS100" s="124"/>
      <c r="BT100" s="124">
        <f>(BS100*$E100*$G100*$H100*$N100*$BT$13)</f>
        <v>0</v>
      </c>
      <c r="BU100" s="124">
        <v>10</v>
      </c>
      <c r="BV100" s="124">
        <f>(BU100*$E100*$G100*$H100*$N100*$BV$13)/12*2+(BU100*$E100*$G100*$I100*$N100*$BV$13)/12*9+(BU100*$F100*$G100*$I100*$N100*$BV$13)/12</f>
        <v>2916945.0239999997</v>
      </c>
      <c r="BW100" s="124">
        <v>81</v>
      </c>
      <c r="BX100" s="129">
        <f>(BW100*$E100*$G100*$H100*$N100*$BX$13)/12*2+(BW100*$E100*$G100*$I100*$N100*$BX$13)/12*9+(BW100*$F100*$G100*$I100*$N100*$BX$13)/12</f>
        <v>23627254.694400005</v>
      </c>
      <c r="BY100" s="124"/>
      <c r="BZ100" s="124">
        <f>(BY100*$E100*$G100*$H100*$M100*$BZ$13)</f>
        <v>0</v>
      </c>
      <c r="CA100" s="124"/>
      <c r="CB100" s="124">
        <f>(CA100*$E100*$G100*$H100*$M100*$CB$13)</f>
        <v>0</v>
      </c>
      <c r="CC100" s="124"/>
      <c r="CD100" s="124">
        <f>(CC100*$E100*$G100*$H100*$M100*$CD$13)</f>
        <v>0</v>
      </c>
      <c r="CE100" s="124">
        <v>26</v>
      </c>
      <c r="CF100" s="124">
        <f>(CE100*$E100*$G100*$H100*$N100*$CF$13)/12*2+(CE100*$E100*$G100*$I100*$N100*$CF$13)/12*9+(CE100*$F100*$G100*$I100*$N100*$CF$13)/12</f>
        <v>6320047.5520000001</v>
      </c>
      <c r="CG100" s="124"/>
      <c r="CH100" s="124">
        <f>(CG100*$E100*$G100*$H100*$M100*$CH$13)</f>
        <v>0</v>
      </c>
      <c r="CI100" s="124"/>
      <c r="CJ100" s="124">
        <f>(CI100*$E100*$G100*$H100*$M100*$CJ$13)</f>
        <v>0</v>
      </c>
      <c r="CK100" s="124"/>
      <c r="CL100" s="124">
        <f>(CK100*$E100*$G100*$H100*$M100*$CL$13)</f>
        <v>0</v>
      </c>
      <c r="CM100" s="124">
        <v>0</v>
      </c>
      <c r="CN100" s="124">
        <f>(CM100*$E100*$G100*$H100*$M100*$CN$13)</f>
        <v>0</v>
      </c>
      <c r="CO100" s="124">
        <v>140</v>
      </c>
      <c r="CP100" s="124">
        <f>(CO100*$E100*$G100*$H100*$M100*$CP$13)/12*2+(CO100*$E100*$G100*$I100*$M100*$CP$13)/12*9+(CO100*$F100*$G100*$I100*$M100*$CP$13)/12</f>
        <v>25523268.960000001</v>
      </c>
      <c r="CQ100" s="124"/>
      <c r="CR100" s="124">
        <f>(CQ100*$E100*$G100*$H100*$M100*$CR$13)</f>
        <v>0</v>
      </c>
      <c r="CS100" s="124"/>
      <c r="CT100" s="124">
        <f>(CS100*$E100*$G100*$I100*$N100*$CV$13)</f>
        <v>0</v>
      </c>
      <c r="CU100" s="124">
        <v>27</v>
      </c>
      <c r="CV100" s="124">
        <f>(CU100*$E100*$G100*$H100*$N100*$CV$13)/12*2+(CU100*$E100*$G100*$I100*$N100*$CV$13)/12*9+(CU100*$F100*$G100*$I100*$N100*$CV$13)/12</f>
        <v>6563126.3040000005</v>
      </c>
      <c r="CW100" s="124"/>
      <c r="CX100" s="124">
        <f>(CW100*$E100*$G100*$H100*$N100*$CX$13)</f>
        <v>0</v>
      </c>
      <c r="CY100" s="140">
        <v>5</v>
      </c>
      <c r="CZ100" s="124">
        <f>(CY100*$E100*$G100*$H100*$N100*$CZ$13)</f>
        <v>1312446.24</v>
      </c>
      <c r="DA100" s="124"/>
      <c r="DB100" s="129">
        <f>(DA100*$E100*$G100*$H100*$N100*$DB$13)</f>
        <v>0</v>
      </c>
      <c r="DC100" s="124"/>
      <c r="DD100" s="124">
        <f t="shared" si="366"/>
        <v>0</v>
      </c>
      <c r="DE100" s="141"/>
      <c r="DF100" s="124">
        <f>(DE100*$E100*$G100*$H100*$N100*$DF$13)</f>
        <v>0</v>
      </c>
      <c r="DG100" s="124">
        <v>17</v>
      </c>
      <c r="DH100" s="124">
        <f>(DG100*$E100*$G100*$H100*$N100*$DH$13)/12*2+(DG100*$E100*$G100*$I100*$N100*$DH$13)/12*9+(DG100*$F100*$G100*$I100*$N100*$DH$13)/12</f>
        <v>4132338.784</v>
      </c>
      <c r="DI100" s="124"/>
      <c r="DJ100" s="124">
        <f>(DI100*$E100*$G100*$H100*$O100*$DJ$13)</f>
        <v>0</v>
      </c>
      <c r="DK100" s="124">
        <v>10</v>
      </c>
      <c r="DL100" s="129">
        <f>(DK100*$E100*$G100*$I100*$P100*$DL$13)/12*11+(DK100*$F100*$G100*$I100*$P100*$DL$13)/12</f>
        <v>2855844.3093333337</v>
      </c>
      <c r="DM100" s="124">
        <f t="shared" si="350"/>
        <v>1255</v>
      </c>
      <c r="DN100" s="124">
        <f t="shared" si="350"/>
        <v>289623617.70530659</v>
      </c>
    </row>
    <row r="101" spans="1:118" ht="30.75" customHeight="1" x14ac:dyDescent="0.25">
      <c r="A101" s="104"/>
      <c r="B101" s="135">
        <v>74</v>
      </c>
      <c r="C101" s="235" t="s">
        <v>295</v>
      </c>
      <c r="D101" s="118" t="s">
        <v>296</v>
      </c>
      <c r="E101" s="107">
        <f t="shared" si="308"/>
        <v>23460</v>
      </c>
      <c r="F101" s="108">
        <v>23500</v>
      </c>
      <c r="G101" s="121">
        <v>12.07</v>
      </c>
      <c r="H101" s="120">
        <v>1</v>
      </c>
      <c r="I101" s="148">
        <v>0.8</v>
      </c>
      <c r="J101" s="148"/>
      <c r="K101" s="148"/>
      <c r="L101" s="121"/>
      <c r="M101" s="122">
        <v>1.4</v>
      </c>
      <c r="N101" s="122">
        <v>1.68</v>
      </c>
      <c r="O101" s="122">
        <v>2.23</v>
      </c>
      <c r="P101" s="123">
        <v>2.57</v>
      </c>
      <c r="Q101" s="124">
        <f>38+28</f>
        <v>66</v>
      </c>
      <c r="R101" s="124">
        <f t="shared" si="370"/>
        <v>23987109.792799998</v>
      </c>
      <c r="S101" s="124">
        <v>45</v>
      </c>
      <c r="T101" s="124">
        <f t="shared" si="367"/>
        <v>16354847.586000003</v>
      </c>
      <c r="U101" s="124"/>
      <c r="V101" s="124">
        <f>(U101*$E101*$G101*$H101*$M101*$V$13)</f>
        <v>0</v>
      </c>
      <c r="W101" s="124"/>
      <c r="X101" s="124">
        <f>(W101*$E101*$G101*$H101*$M101*$X$13)</f>
        <v>0</v>
      </c>
      <c r="Y101" s="124"/>
      <c r="Z101" s="124">
        <f t="shared" si="352"/>
        <v>0</v>
      </c>
      <c r="AA101" s="124"/>
      <c r="AB101" s="124"/>
      <c r="AC101" s="124"/>
      <c r="AD101" s="124">
        <f>(AC101*$E101*$G101*$H101*$M101*$AD$13)</f>
        <v>0</v>
      </c>
      <c r="AE101" s="124"/>
      <c r="AF101" s="124"/>
      <c r="AG101" s="124"/>
      <c r="AH101" s="124">
        <f>(AG101*$E101*$G101*$H101*$M101*$AH$13)</f>
        <v>0</v>
      </c>
      <c r="AI101" s="124"/>
      <c r="AJ101" s="124"/>
      <c r="AK101" s="124">
        <v>6</v>
      </c>
      <c r="AL101" s="124">
        <f>(AK101*$E101*$G101*$I101*$M101*$AL$13)/12*11+(AK101*$F101*$G101*$I101*$M101*$AL$13)/12</f>
        <v>2093432.3872000002</v>
      </c>
      <c r="AM101" s="124">
        <v>300</v>
      </c>
      <c r="AN101" s="124">
        <f>(AM101*$E101*$G101*$I101*$M101*$AN$13)/12*11+(AM101*$F101*$G101*$I101*$M101*$AN$13)/12</f>
        <v>104671619.36</v>
      </c>
      <c r="AO101" s="124">
        <v>15</v>
      </c>
      <c r="AP101" s="124">
        <f>(AO101*$E101*$G101*$I101*$M101*$AP$13)/12*11+(AO101*$F101*$G101*$I101*$M101*$AP$13)/12</f>
        <v>5233580.9679999994</v>
      </c>
      <c r="AQ101" s="124"/>
      <c r="AR101" s="124">
        <f>(AQ101*$E101*$G101*$I101*$N101*$AR$13)</f>
        <v>0</v>
      </c>
      <c r="AS101" s="140"/>
      <c r="AT101" s="124">
        <f t="shared" si="321"/>
        <v>0</v>
      </c>
      <c r="AU101" s="124"/>
      <c r="AV101" s="129">
        <f>(AU101*$E101*$G101*$I101*$N101*$AV$13)</f>
        <v>0</v>
      </c>
      <c r="AW101" s="124"/>
      <c r="AX101" s="124">
        <f>(AW101*$E101*$G101*$H101*$M101*$AX$13)</f>
        <v>0</v>
      </c>
      <c r="AY101" s="124"/>
      <c r="AZ101" s="124">
        <f>(AY101*$E101*$G101*$H101*$M101*$AZ$13)</f>
        <v>0</v>
      </c>
      <c r="BA101" s="124"/>
      <c r="BB101" s="124">
        <f>(BA101*$E101*$G101*$H101*$M101*$BB$13)</f>
        <v>0</v>
      </c>
      <c r="BC101" s="124"/>
      <c r="BD101" s="124">
        <f>(BC101*$E101*$G101*$H101*$M101*$BD$13)</f>
        <v>0</v>
      </c>
      <c r="BE101" s="124"/>
      <c r="BF101" s="124">
        <f>(BE101*$E101*$G101*$H101*$M101*$BF$13)</f>
        <v>0</v>
      </c>
      <c r="BG101" s="124"/>
      <c r="BH101" s="124">
        <f>(BG101*$E101*$G101*$H101*$M101*$BH$13)</f>
        <v>0</v>
      </c>
      <c r="BI101" s="124"/>
      <c r="BJ101" s="124">
        <f>(BI101*$E101*$G101*$H101*$M101*$BJ$13)</f>
        <v>0</v>
      </c>
      <c r="BK101" s="124">
        <v>146</v>
      </c>
      <c r="BL101" s="124">
        <f>(BK101*$E101*$G101*$H101*$N101*$BL$13)/12*2+(BK101*$E101*$G101*$I101*$N101*$BL$13)/12*9+(BK101*$F101*$G101*$I101*$N101*$BL$13)/12</f>
        <v>63674873.268160008</v>
      </c>
      <c r="BM101" s="124"/>
      <c r="BN101" s="124">
        <f>(BM101*$E101*$G101*$H101*$N101*$BN$13)</f>
        <v>0</v>
      </c>
      <c r="BO101" s="124"/>
      <c r="BP101" s="124">
        <f>(BO101*$E101*$G101*$H101*$N101*$BP$13)</f>
        <v>0</v>
      </c>
      <c r="BQ101" s="124"/>
      <c r="BR101" s="124">
        <f>(BQ101*$E101*$G101*$H101*$N101*$BR$13)</f>
        <v>0</v>
      </c>
      <c r="BS101" s="124"/>
      <c r="BT101" s="124">
        <f>(BS101*$E101*$G101*$H101*$N101*$BT$13)</f>
        <v>0</v>
      </c>
      <c r="BU101" s="124">
        <v>5</v>
      </c>
      <c r="BV101" s="124">
        <f>(BU101*$E101*$G101*$H101*$N101*$BV$13)</f>
        <v>2854274.9759999998</v>
      </c>
      <c r="BW101" s="124">
        <v>101</v>
      </c>
      <c r="BX101" s="129">
        <f>(BW101*$E101*$G101*$H101*$N101*$BX$13)</f>
        <v>57656354.515199989</v>
      </c>
      <c r="BY101" s="124"/>
      <c r="BZ101" s="124">
        <f>(BY101*$E101*$G101*$H101*$M101*$BZ$13)</f>
        <v>0</v>
      </c>
      <c r="CA101" s="124"/>
      <c r="CB101" s="124">
        <f>(CA101*$E101*$G101*$H101*$M101*$CB$13)</f>
        <v>0</v>
      </c>
      <c r="CC101" s="124"/>
      <c r="CD101" s="124">
        <f>(CC101*$E101*$G101*$H101*$M101*$CD$13)</f>
        <v>0</v>
      </c>
      <c r="CE101" s="124">
        <v>1</v>
      </c>
      <c r="CF101" s="124">
        <f>(CE101*$E101*$G101*$H101*$N101*$CF$13)/12*2+(CE101*$E101*$G101*$I101*$N101*$CF$13)/12*9+(CE101*$F101*$G101*$I101*$N101*$CF$13)/12</f>
        <v>396481.15359999996</v>
      </c>
      <c r="CG101" s="124"/>
      <c r="CH101" s="124">
        <f>(CG101*$E101*$G101*$H101*$M101*$CH$13)</f>
        <v>0</v>
      </c>
      <c r="CI101" s="124"/>
      <c r="CJ101" s="124">
        <f>(CI101*$E101*$G101*$H101*$M101*$CJ$13)</f>
        <v>0</v>
      </c>
      <c r="CK101" s="124"/>
      <c r="CL101" s="124">
        <f>(CK101*$E101*$G101*$H101*$M101*$CL$13)</f>
        <v>0</v>
      </c>
      <c r="CM101" s="124"/>
      <c r="CN101" s="124">
        <f>(CM101*$E101*$G101*$H101*$M101*$CN$13)</f>
        <v>0</v>
      </c>
      <c r="CO101" s="124">
        <v>63</v>
      </c>
      <c r="CP101" s="124">
        <f>(CO101*$E101*$G101*$H101*$M101*$CP$13)/12*2+(CO101*$E101*$G101*$I101*$M101*$CP$13)/12*9+(CO101*$F101*$G101*$I101*$M101*$CP$13)/12</f>
        <v>18733734.507600002</v>
      </c>
      <c r="CQ101" s="124"/>
      <c r="CR101" s="124">
        <f>(CQ101*$E101*$G101*$H101*$M101*$CR$13)</f>
        <v>0</v>
      </c>
      <c r="CS101" s="124"/>
      <c r="CT101" s="124">
        <f>(CS101*$E101*$G101*$I101*$N101*$CV$13)</f>
        <v>0</v>
      </c>
      <c r="CU101" s="124">
        <v>1</v>
      </c>
      <c r="CV101" s="124">
        <f>(CU101*$E101*$G101*$H101*$N101*$CV$13)</f>
        <v>475712.49599999998</v>
      </c>
      <c r="CW101" s="124"/>
      <c r="CX101" s="124">
        <f>(CW101*$E101*$G101*$H101*$N101*$CX$13)</f>
        <v>0</v>
      </c>
      <c r="CY101" s="140"/>
      <c r="CZ101" s="124">
        <f>(CY101*$E101*$G101*$H101*$N101*$CZ$13)</f>
        <v>0</v>
      </c>
      <c r="DA101" s="124"/>
      <c r="DB101" s="129">
        <f>(DA101*$E101*$G101*$H101*$N101*$DB$13)</f>
        <v>0</v>
      </c>
      <c r="DC101" s="124"/>
      <c r="DD101" s="124">
        <f t="shared" si="366"/>
        <v>0</v>
      </c>
      <c r="DE101" s="141"/>
      <c r="DF101" s="124">
        <f>(DE101*$E101*$G101*$H101*$N101*$DF$13)</f>
        <v>0</v>
      </c>
      <c r="DG101" s="124"/>
      <c r="DH101" s="124">
        <f>(DG101*$E101*$G101*$H101*$N101*$DH$13)</f>
        <v>0</v>
      </c>
      <c r="DI101" s="124"/>
      <c r="DJ101" s="124">
        <f>(DI101*$E101*$G101*$H101*$O101*$DJ$13)</f>
        <v>0</v>
      </c>
      <c r="DK101" s="124">
        <v>5</v>
      </c>
      <c r="DL101" s="129">
        <f>(DK101*$E101*$G101*$I101*$P101*$DL$13)/12*11+(DK101*$F101*$G101*$I101*$P101*$DL$13)/12</f>
        <v>2329056.8117333334</v>
      </c>
      <c r="DM101" s="124">
        <f t="shared" si="350"/>
        <v>754</v>
      </c>
      <c r="DN101" s="124">
        <f t="shared" si="350"/>
        <v>298461077.82229328</v>
      </c>
    </row>
    <row r="102" spans="1:118" ht="32.25" customHeight="1" x14ac:dyDescent="0.25">
      <c r="A102" s="104"/>
      <c r="B102" s="135">
        <v>75</v>
      </c>
      <c r="C102" s="235" t="s">
        <v>297</v>
      </c>
      <c r="D102" s="118" t="s">
        <v>298</v>
      </c>
      <c r="E102" s="107">
        <f t="shared" si="308"/>
        <v>23460</v>
      </c>
      <c r="F102" s="108">
        <v>23500</v>
      </c>
      <c r="G102" s="121">
        <v>2.0699999999999998</v>
      </c>
      <c r="H102" s="120">
        <v>1</v>
      </c>
      <c r="I102" s="148"/>
      <c r="J102" s="148"/>
      <c r="K102" s="148"/>
      <c r="L102" s="121"/>
      <c r="M102" s="122">
        <v>1.4</v>
      </c>
      <c r="N102" s="122">
        <v>1.68</v>
      </c>
      <c r="O102" s="122">
        <v>2.23</v>
      </c>
      <c r="P102" s="123">
        <v>2.57</v>
      </c>
      <c r="Q102" s="124">
        <v>5</v>
      </c>
      <c r="R102" s="124">
        <f>(Q102*$E102*$G102*$H102*$M102*$R$13)/12*11+(Q102*$F102*$G102*$H102*$M102*$R$13)/12</f>
        <v>373982.07</v>
      </c>
      <c r="S102" s="124"/>
      <c r="T102" s="124">
        <f t="shared" ref="T102" si="371">(S102*$E102*$G102*$H102*$M102*$T$13)/12*11+(S102*$F102*$G102*$H102*$M102*$T$13)/12</f>
        <v>0</v>
      </c>
      <c r="U102" s="124"/>
      <c r="V102" s="124">
        <f>(U102*$E102*$G102*$H102*$M102*$V$13)</f>
        <v>0</v>
      </c>
      <c r="W102" s="124"/>
      <c r="X102" s="124">
        <f>(W102*$E102*$G102*$H102*$M102*$X$13)</f>
        <v>0</v>
      </c>
      <c r="Y102" s="124"/>
      <c r="Z102" s="124">
        <f t="shared" si="352"/>
        <v>0</v>
      </c>
      <c r="AA102" s="124"/>
      <c r="AB102" s="124"/>
      <c r="AC102" s="124"/>
      <c r="AD102" s="124">
        <f>(AC102*$E102*$G102*$H102*$M102*$AD$13)</f>
        <v>0</v>
      </c>
      <c r="AE102" s="124"/>
      <c r="AF102" s="124"/>
      <c r="AG102" s="124"/>
      <c r="AH102" s="124">
        <f>(AG102*$E102*$G102*$H102*$M102*$AH$13)</f>
        <v>0</v>
      </c>
      <c r="AI102" s="124"/>
      <c r="AJ102" s="124"/>
      <c r="AK102" s="124">
        <v>2</v>
      </c>
      <c r="AL102" s="124">
        <f>(AK102*$E102*$G102*$H102*$M102*$AL$13)</f>
        <v>149571.57599999997</v>
      </c>
      <c r="AM102" s="124"/>
      <c r="AN102" s="124">
        <f>(AM102*$E102*$G102*$H102*$M102*$AN$13)</f>
        <v>0</v>
      </c>
      <c r="AO102" s="124"/>
      <c r="AP102" s="124">
        <f>(AO102*$E102*$G102*$H102*$M102*$AP$13)</f>
        <v>0</v>
      </c>
      <c r="AQ102" s="124"/>
      <c r="AR102" s="124">
        <f>(AQ102*$E102*$G102*$H102*$N102*$AR$13)</f>
        <v>0</v>
      </c>
      <c r="AS102" s="140">
        <v>0</v>
      </c>
      <c r="AT102" s="124">
        <f t="shared" si="321"/>
        <v>0</v>
      </c>
      <c r="AU102" s="124">
        <v>0</v>
      </c>
      <c r="AV102" s="124">
        <f>(AU102*$E102*$G102*$H102*$N102*$AV$13)</f>
        <v>0</v>
      </c>
      <c r="AW102" s="124"/>
      <c r="AX102" s="124">
        <f>(AW102*$E102*$G102*$H102*$M102*$AX$13)</f>
        <v>0</v>
      </c>
      <c r="AY102" s="124"/>
      <c r="AZ102" s="124">
        <f>(AY102*$E102*$G102*$H102*$M102*$AZ$13)</f>
        <v>0</v>
      </c>
      <c r="BA102" s="124"/>
      <c r="BB102" s="124">
        <f>(BA102*$E102*$G102*$H102*$M102*$BB$13)</f>
        <v>0</v>
      </c>
      <c r="BC102" s="124"/>
      <c r="BD102" s="124">
        <f>(BC102*$E102*$G102*$H102*$M102*$BD$13)</f>
        <v>0</v>
      </c>
      <c r="BE102" s="124"/>
      <c r="BF102" s="124">
        <f>(BE102*$E102*$G102*$H102*$M102*$BF$13)</f>
        <v>0</v>
      </c>
      <c r="BG102" s="124"/>
      <c r="BH102" s="124">
        <f>(BG102*$E102*$G102*$H102*$M102*$BH$13)</f>
        <v>0</v>
      </c>
      <c r="BI102" s="124"/>
      <c r="BJ102" s="124">
        <f>(BI102*$E102*$G102*$H102*$M102*$BJ$13)</f>
        <v>0</v>
      </c>
      <c r="BK102" s="124"/>
      <c r="BL102" s="124">
        <f>(BK102*$E102*$G102*$H102*$N102*$BL$13)</f>
        <v>0</v>
      </c>
      <c r="BM102" s="124"/>
      <c r="BN102" s="124">
        <f>(BM102*$E102*$G102*$H102*$N102*$BN$13)</f>
        <v>0</v>
      </c>
      <c r="BO102" s="124"/>
      <c r="BP102" s="124">
        <f>(BO102*$E102*$G102*$H102*$N102*$BP$13)</f>
        <v>0</v>
      </c>
      <c r="BQ102" s="124"/>
      <c r="BR102" s="124">
        <f>(BQ102*$E102*$G102*$H102*$N102*$BR$13)</f>
        <v>0</v>
      </c>
      <c r="BS102" s="124"/>
      <c r="BT102" s="124">
        <f>(BS102*$E102*$G102*$H102*$N102*$BT$13)</f>
        <v>0</v>
      </c>
      <c r="BU102" s="124"/>
      <c r="BV102" s="124">
        <f>(BU102*$E102*$G102*$H102*$N102*$BV$13)</f>
        <v>0</v>
      </c>
      <c r="BW102" s="124"/>
      <c r="BX102" s="129">
        <f>(BW102*$E102*$G102*$H102*$N102*$BX$13)</f>
        <v>0</v>
      </c>
      <c r="BY102" s="124"/>
      <c r="BZ102" s="124">
        <f>(BY102*$E102*$G102*$H102*$M102*$BZ$13)</f>
        <v>0</v>
      </c>
      <c r="CA102" s="124"/>
      <c r="CB102" s="124">
        <f>(CA102*$E102*$G102*$H102*$M102*$CB$13)</f>
        <v>0</v>
      </c>
      <c r="CC102" s="124"/>
      <c r="CD102" s="124">
        <f>(CC102*$E102*$G102*$H102*$M102*$CD$13)</f>
        <v>0</v>
      </c>
      <c r="CE102" s="124">
        <v>1</v>
      </c>
      <c r="CF102" s="124">
        <f>(CE102*$E102*$G102*$H102*$N102*$CF$13)/12*11+(CE102*$F102*$G102*$H102*$N102*$CF$13)/12</f>
        <v>81596.088000000003</v>
      </c>
      <c r="CG102" s="124"/>
      <c r="CH102" s="124">
        <f>(CG102*$E102*$G102*$H102*$M102*$CH$13)</f>
        <v>0</v>
      </c>
      <c r="CI102" s="124"/>
      <c r="CJ102" s="124">
        <f>(CI102*$E102*$G102*$H102*$M102*$CJ$13)</f>
        <v>0</v>
      </c>
      <c r="CK102" s="124"/>
      <c r="CL102" s="124">
        <f>(CK102*$E102*$G102*$H102*$M102*$CL$13)</f>
        <v>0</v>
      </c>
      <c r="CM102" s="124">
        <v>0</v>
      </c>
      <c r="CN102" s="124">
        <f>(CM102*$E102*$G102*$H102*$M102*$CN$13)</f>
        <v>0</v>
      </c>
      <c r="CO102" s="124"/>
      <c r="CP102" s="124">
        <f>(CO102*$E102*$G102*$H102*$M102*$CP$13)</f>
        <v>0</v>
      </c>
      <c r="CQ102" s="124"/>
      <c r="CR102" s="124">
        <f>(CQ102*$E102*$G102*$H102*$M102*$CR$13)</f>
        <v>0</v>
      </c>
      <c r="CS102" s="124">
        <v>0</v>
      </c>
      <c r="CT102" s="124">
        <f>(CS102*$E102*$G102*$I102*$N102*$CV$13)</f>
        <v>0</v>
      </c>
      <c r="CU102" s="124"/>
      <c r="CV102" s="124">
        <f>(CU102*$E102*$G102*$H102*$N102*$CV$13)</f>
        <v>0</v>
      </c>
      <c r="CW102" s="124"/>
      <c r="CX102" s="124">
        <f>(CW102*$E102*$G102*$H102*$N102*$CX$13)</f>
        <v>0</v>
      </c>
      <c r="CY102" s="140">
        <v>0</v>
      </c>
      <c r="CZ102" s="124">
        <f>(CY102*$E102*$G102*$H102*$N102*$CZ$13)</f>
        <v>0</v>
      </c>
      <c r="DA102" s="124"/>
      <c r="DB102" s="129">
        <f>(DA102*$E102*$G102*$H102*$N102*$DB$13)</f>
        <v>0</v>
      </c>
      <c r="DC102" s="124"/>
      <c r="DD102" s="124">
        <f t="shared" si="366"/>
        <v>0</v>
      </c>
      <c r="DE102" s="141"/>
      <c r="DF102" s="124">
        <f>(DE102*$E102*$G102*$H102*$N102*$DF$13)</f>
        <v>0</v>
      </c>
      <c r="DG102" s="124">
        <v>0</v>
      </c>
      <c r="DH102" s="124">
        <f>(DG102*$E102*$G102*$H102*$N102*$DH$13)</f>
        <v>0</v>
      </c>
      <c r="DI102" s="124"/>
      <c r="DJ102" s="124">
        <f>(DI102*$E102*$G102*$H102*$O102*$DJ$13)</f>
        <v>0</v>
      </c>
      <c r="DK102" s="124">
        <v>2</v>
      </c>
      <c r="DL102" s="129">
        <f t="shared" ref="DL102" si="372">(DK102*$E102*$G102*$H102*$P102*$DL$13)/12*11+(DK102*$F102*$G102*$H102*$P102*$DL$13)/12</f>
        <v>199716.13919999995</v>
      </c>
      <c r="DM102" s="124">
        <f t="shared" si="350"/>
        <v>10</v>
      </c>
      <c r="DN102" s="124">
        <f t="shared" si="350"/>
        <v>804865.87319999991</v>
      </c>
    </row>
    <row r="103" spans="1:118" s="236" customFormat="1" ht="15.75" customHeight="1" x14ac:dyDescent="0.25">
      <c r="A103" s="104">
        <v>13</v>
      </c>
      <c r="B103" s="143"/>
      <c r="C103" s="143"/>
      <c r="D103" s="106" t="s">
        <v>299</v>
      </c>
      <c r="E103" s="107">
        <f t="shared" si="308"/>
        <v>23460</v>
      </c>
      <c r="F103" s="108">
        <v>23500</v>
      </c>
      <c r="G103" s="144"/>
      <c r="H103" s="120"/>
      <c r="I103" s="121"/>
      <c r="J103" s="121"/>
      <c r="K103" s="121"/>
      <c r="L103" s="121"/>
      <c r="M103" s="133">
        <v>1.4</v>
      </c>
      <c r="N103" s="133">
        <v>1.68</v>
      </c>
      <c r="O103" s="133">
        <v>2.23</v>
      </c>
      <c r="P103" s="134">
        <v>2.57</v>
      </c>
      <c r="Q103" s="115">
        <f>SUM(Q104:Q112)</f>
        <v>685</v>
      </c>
      <c r="R103" s="115">
        <f t="shared" ref="R103:Z103" si="373">SUM(R104:R112)</f>
        <v>38245899.692000002</v>
      </c>
      <c r="S103" s="115">
        <f t="shared" si="373"/>
        <v>1851</v>
      </c>
      <c r="T103" s="115">
        <f t="shared" si="373"/>
        <v>126100611.30333333</v>
      </c>
      <c r="U103" s="115">
        <f t="shared" si="373"/>
        <v>75</v>
      </c>
      <c r="V103" s="115">
        <f t="shared" si="373"/>
        <v>3639303.7800000003</v>
      </c>
      <c r="W103" s="115">
        <f t="shared" si="373"/>
        <v>0</v>
      </c>
      <c r="X103" s="115">
        <f t="shared" si="373"/>
        <v>0</v>
      </c>
      <c r="Y103" s="115">
        <f t="shared" si="373"/>
        <v>0</v>
      </c>
      <c r="Z103" s="115">
        <f t="shared" si="373"/>
        <v>0</v>
      </c>
      <c r="AA103" s="115"/>
      <c r="AB103" s="115"/>
      <c r="AC103" s="115">
        <f t="shared" ref="AC103:AH103" si="374">SUM(AC104:AC112)</f>
        <v>0</v>
      </c>
      <c r="AD103" s="115">
        <f t="shared" si="374"/>
        <v>0</v>
      </c>
      <c r="AE103" s="115">
        <f t="shared" si="374"/>
        <v>0</v>
      </c>
      <c r="AF103" s="115">
        <f t="shared" si="374"/>
        <v>0</v>
      </c>
      <c r="AG103" s="115">
        <f t="shared" si="374"/>
        <v>493</v>
      </c>
      <c r="AH103" s="115">
        <f t="shared" si="374"/>
        <v>28941876.193999998</v>
      </c>
      <c r="AI103" s="115"/>
      <c r="AJ103" s="115"/>
      <c r="AK103" s="115">
        <f t="shared" ref="AK103:CV103" si="375">SUM(AK104:AK112)</f>
        <v>0</v>
      </c>
      <c r="AL103" s="115">
        <f t="shared" si="375"/>
        <v>0</v>
      </c>
      <c r="AM103" s="115">
        <f t="shared" si="375"/>
        <v>327</v>
      </c>
      <c r="AN103" s="115">
        <f t="shared" si="375"/>
        <v>13580427.168000003</v>
      </c>
      <c r="AO103" s="115">
        <f t="shared" si="375"/>
        <v>1101</v>
      </c>
      <c r="AP103" s="115">
        <f t="shared" si="375"/>
        <v>45098985.624000005</v>
      </c>
      <c r="AQ103" s="115">
        <f t="shared" si="375"/>
        <v>521</v>
      </c>
      <c r="AR103" s="115">
        <f t="shared" si="375"/>
        <v>33814916.766400009</v>
      </c>
      <c r="AS103" s="115">
        <f t="shared" si="375"/>
        <v>0</v>
      </c>
      <c r="AT103" s="115">
        <f t="shared" si="375"/>
        <v>0</v>
      </c>
      <c r="AU103" s="115">
        <f t="shared" si="375"/>
        <v>61</v>
      </c>
      <c r="AV103" s="115">
        <f t="shared" si="375"/>
        <v>3248549.1808000002</v>
      </c>
      <c r="AW103" s="115">
        <f t="shared" si="375"/>
        <v>0</v>
      </c>
      <c r="AX103" s="115">
        <f t="shared" si="375"/>
        <v>0</v>
      </c>
      <c r="AY103" s="115">
        <f t="shared" si="375"/>
        <v>0</v>
      </c>
      <c r="AZ103" s="115">
        <f t="shared" si="375"/>
        <v>0</v>
      </c>
      <c r="BA103" s="115">
        <f t="shared" si="375"/>
        <v>0</v>
      </c>
      <c r="BB103" s="115">
        <f t="shared" si="375"/>
        <v>0</v>
      </c>
      <c r="BC103" s="115">
        <f t="shared" si="375"/>
        <v>0</v>
      </c>
      <c r="BD103" s="115">
        <f t="shared" si="375"/>
        <v>0</v>
      </c>
      <c r="BE103" s="115">
        <f t="shared" si="375"/>
        <v>0</v>
      </c>
      <c r="BF103" s="115">
        <f t="shared" si="375"/>
        <v>0</v>
      </c>
      <c r="BG103" s="115">
        <f t="shared" si="375"/>
        <v>0</v>
      </c>
      <c r="BH103" s="115">
        <f t="shared" si="375"/>
        <v>0</v>
      </c>
      <c r="BI103" s="115">
        <f t="shared" si="375"/>
        <v>106</v>
      </c>
      <c r="BJ103" s="115">
        <f t="shared" si="375"/>
        <v>5161051.1119999997</v>
      </c>
      <c r="BK103" s="115">
        <f t="shared" si="375"/>
        <v>645</v>
      </c>
      <c r="BL103" s="115">
        <f t="shared" si="375"/>
        <v>45290204.282400005</v>
      </c>
      <c r="BM103" s="115">
        <f t="shared" si="375"/>
        <v>0</v>
      </c>
      <c r="BN103" s="115">
        <f t="shared" si="375"/>
        <v>0</v>
      </c>
      <c r="BO103" s="115">
        <f t="shared" si="375"/>
        <v>0</v>
      </c>
      <c r="BP103" s="115">
        <f t="shared" si="375"/>
        <v>0</v>
      </c>
      <c r="BQ103" s="115">
        <f t="shared" si="375"/>
        <v>188</v>
      </c>
      <c r="BR103" s="115">
        <f t="shared" si="375"/>
        <v>11002463.808</v>
      </c>
      <c r="BS103" s="115">
        <f t="shared" si="375"/>
        <v>0</v>
      </c>
      <c r="BT103" s="115">
        <f t="shared" si="375"/>
        <v>0</v>
      </c>
      <c r="BU103" s="115">
        <f t="shared" si="375"/>
        <v>200</v>
      </c>
      <c r="BV103" s="115">
        <f t="shared" si="375"/>
        <v>12899277.216</v>
      </c>
      <c r="BW103" s="115">
        <f t="shared" si="375"/>
        <v>53</v>
      </c>
      <c r="BX103" s="115">
        <f t="shared" si="375"/>
        <v>3760988.3807999995</v>
      </c>
      <c r="BY103" s="115">
        <f t="shared" si="375"/>
        <v>0</v>
      </c>
      <c r="BZ103" s="115">
        <f t="shared" si="375"/>
        <v>0</v>
      </c>
      <c r="CA103" s="115">
        <f t="shared" si="375"/>
        <v>0</v>
      </c>
      <c r="CB103" s="115">
        <f t="shared" si="375"/>
        <v>0</v>
      </c>
      <c r="CC103" s="115">
        <f t="shared" si="375"/>
        <v>0</v>
      </c>
      <c r="CD103" s="115">
        <f t="shared" si="375"/>
        <v>0</v>
      </c>
      <c r="CE103" s="115">
        <f t="shared" si="375"/>
        <v>94</v>
      </c>
      <c r="CF103" s="115">
        <f t="shared" si="375"/>
        <v>4606828.4079999998</v>
      </c>
      <c r="CG103" s="115">
        <f t="shared" si="375"/>
        <v>0</v>
      </c>
      <c r="CH103" s="115">
        <f t="shared" si="375"/>
        <v>0</v>
      </c>
      <c r="CI103" s="115">
        <f t="shared" si="375"/>
        <v>0</v>
      </c>
      <c r="CJ103" s="115">
        <f t="shared" si="375"/>
        <v>0</v>
      </c>
      <c r="CK103" s="115">
        <f t="shared" si="375"/>
        <v>0</v>
      </c>
      <c r="CL103" s="115">
        <f t="shared" si="375"/>
        <v>0</v>
      </c>
      <c r="CM103" s="115">
        <f t="shared" si="375"/>
        <v>18</v>
      </c>
      <c r="CN103" s="115">
        <f t="shared" si="375"/>
        <v>691792.92000000016</v>
      </c>
      <c r="CO103" s="115">
        <f t="shared" si="375"/>
        <v>148</v>
      </c>
      <c r="CP103" s="115">
        <f t="shared" si="375"/>
        <v>5558881.3140000012</v>
      </c>
      <c r="CQ103" s="115">
        <f t="shared" si="375"/>
        <v>86</v>
      </c>
      <c r="CR103" s="115">
        <f t="shared" si="375"/>
        <v>3972060.773333333</v>
      </c>
      <c r="CS103" s="115">
        <f t="shared" si="375"/>
        <v>155</v>
      </c>
      <c r="CT103" s="115">
        <f t="shared" si="375"/>
        <v>6973114.96</v>
      </c>
      <c r="CU103" s="115">
        <f t="shared" si="375"/>
        <v>0</v>
      </c>
      <c r="CV103" s="115">
        <f t="shared" si="375"/>
        <v>0</v>
      </c>
      <c r="CW103" s="115">
        <f t="shared" ref="CW103:DN103" si="376">SUM(CW104:CW112)</f>
        <v>4</v>
      </c>
      <c r="CX103" s="115">
        <f t="shared" si="376"/>
        <v>212070.99199999997</v>
      </c>
      <c r="CY103" s="115">
        <f t="shared" si="376"/>
        <v>0</v>
      </c>
      <c r="CZ103" s="115">
        <f t="shared" si="376"/>
        <v>0</v>
      </c>
      <c r="DA103" s="115">
        <f t="shared" si="376"/>
        <v>0</v>
      </c>
      <c r="DB103" s="115">
        <f t="shared" si="376"/>
        <v>0</v>
      </c>
      <c r="DC103" s="115">
        <f t="shared" si="376"/>
        <v>18</v>
      </c>
      <c r="DD103" s="115">
        <f t="shared" si="376"/>
        <v>1044981.784</v>
      </c>
      <c r="DE103" s="115">
        <f t="shared" si="376"/>
        <v>0</v>
      </c>
      <c r="DF103" s="115">
        <f t="shared" si="376"/>
        <v>0</v>
      </c>
      <c r="DG103" s="115">
        <f t="shared" si="376"/>
        <v>52</v>
      </c>
      <c r="DH103" s="115">
        <f t="shared" si="376"/>
        <v>3110111.7600000002</v>
      </c>
      <c r="DI103" s="115">
        <f t="shared" si="376"/>
        <v>9</v>
      </c>
      <c r="DJ103" s="115">
        <f t="shared" si="376"/>
        <v>534952.73759999999</v>
      </c>
      <c r="DK103" s="115">
        <f t="shared" si="376"/>
        <v>1</v>
      </c>
      <c r="DL103" s="115">
        <f t="shared" si="376"/>
        <v>68501.670933333327</v>
      </c>
      <c r="DM103" s="115">
        <f t="shared" si="376"/>
        <v>6891</v>
      </c>
      <c r="DN103" s="115">
        <f t="shared" si="376"/>
        <v>397557851.8276</v>
      </c>
    </row>
    <row r="104" spans="1:118" ht="30" customHeight="1" x14ac:dyDescent="0.25">
      <c r="A104" s="104"/>
      <c r="B104" s="135">
        <v>76</v>
      </c>
      <c r="C104" s="235" t="s">
        <v>300</v>
      </c>
      <c r="D104" s="118" t="s">
        <v>301</v>
      </c>
      <c r="E104" s="107">
        <f t="shared" si="308"/>
        <v>23460</v>
      </c>
      <c r="F104" s="108">
        <v>23500</v>
      </c>
      <c r="G104" s="136">
        <v>1.42</v>
      </c>
      <c r="H104" s="120">
        <v>1</v>
      </c>
      <c r="I104" s="121"/>
      <c r="J104" s="121"/>
      <c r="K104" s="121"/>
      <c r="L104" s="121"/>
      <c r="M104" s="122">
        <v>1.4</v>
      </c>
      <c r="N104" s="122">
        <v>1.68</v>
      </c>
      <c r="O104" s="122">
        <v>2.23</v>
      </c>
      <c r="P104" s="123">
        <v>2.57</v>
      </c>
      <c r="Q104" s="124">
        <v>87</v>
      </c>
      <c r="R104" s="124">
        <f>(Q104*$E104*$G104*$H104*$M104*$R$13)/12*11+(Q104*$F104*$G104*$H104*$M104*$R$13)/12</f>
        <v>4463936.7080000006</v>
      </c>
      <c r="S104" s="146">
        <v>542</v>
      </c>
      <c r="T104" s="124">
        <f t="shared" ref="T104:T167" si="377">(S104*$E104*$G104*$H104*$M104*$T$13)/12*11+(S104*$F104*$G104*$H104*$M104*$T$13)/12</f>
        <v>27809812.59466666</v>
      </c>
      <c r="U104" s="124"/>
      <c r="V104" s="124">
        <f t="shared" ref="V104:V112" si="378">(U104*$E104*$G104*$H104*$M104*$V$13)</f>
        <v>0</v>
      </c>
      <c r="W104" s="124"/>
      <c r="X104" s="124">
        <f t="shared" ref="X104:X109" si="379">(W104*$E104*$G104*$H104*$M104*$X$13)</f>
        <v>0</v>
      </c>
      <c r="Y104" s="124">
        <v>0</v>
      </c>
      <c r="Z104" s="124">
        <f t="shared" ref="Z104:Z161" si="380">(Y104*$E104*$G104*$H104*$M104*$Z$13)/12*4+(Y104*$E104*$G104*$H104*$M104*$Z$15)/12*8</f>
        <v>0</v>
      </c>
      <c r="AA104" s="124"/>
      <c r="AB104" s="124"/>
      <c r="AC104" s="124"/>
      <c r="AD104" s="124">
        <f t="shared" ref="AD104:AD109" si="381">(AC104*$E104*$G104*$H104*$M104*$AD$13)</f>
        <v>0</v>
      </c>
      <c r="AE104" s="124"/>
      <c r="AF104" s="124"/>
      <c r="AG104" s="124">
        <v>44</v>
      </c>
      <c r="AH104" s="124">
        <f t="shared" ref="AH104:AH110" si="382">(AG104*$E104*$G104*$H104*$M104*$AH$13)/12*11+(AG104*$F104*$G104*$H104*$M104*$AH$13)/12</f>
        <v>2257623.1626666663</v>
      </c>
      <c r="AI104" s="124"/>
      <c r="AJ104" s="124"/>
      <c r="AK104" s="125"/>
      <c r="AL104" s="124">
        <f t="shared" ref="AL104:AL109" si="383">(AK104*$E104*$G104*$H104*$M104*$AL$13)</f>
        <v>0</v>
      </c>
      <c r="AM104" s="124">
        <v>7</v>
      </c>
      <c r="AN104" s="124">
        <f t="shared" ref="AN104:AN109" si="384">(AM104*$E104*$G104*$H104*$M104*$AN$13)/12*11+(AM104*$F104*$G104*$H104*$M104*$AN$13)/12</f>
        <v>359167.32133333338</v>
      </c>
      <c r="AO104" s="124">
        <v>30</v>
      </c>
      <c r="AP104" s="124">
        <f>(AO104*$E104*$G104*$H104*$M104*$AP$13)/12*11+(AO104*$F104*$G104*$H104*$M104*$AP$13)/12</f>
        <v>1539288.52</v>
      </c>
      <c r="AQ104" s="124">
        <v>105</v>
      </c>
      <c r="AR104" s="124">
        <f>(AQ104*$E104*$G104*$H104*$N104*$AR$13)/12*11+(AQ104*$F104*$G104*$H104*$N104*$AR$13)/12</f>
        <v>6465011.7840000009</v>
      </c>
      <c r="AS104" s="140"/>
      <c r="AT104" s="124">
        <f t="shared" ref="AT104:AT112" si="385">(AS104*$E104*$G104*$H104*$N104*$AT$13)/12*4+(AS104*$E104*$G104*$H104*$N104*$AT$15)/12*8</f>
        <v>0</v>
      </c>
      <c r="AU104" s="124">
        <v>19</v>
      </c>
      <c r="AV104" s="129">
        <f t="shared" ref="AV104:AV108" si="386">(AU104*$E104*$G104*$H104*$N104*$AV$13)/12*11+(AU104*$F104*$G104*$H104*$N104*$AV$13)/12</f>
        <v>1169859.2752</v>
      </c>
      <c r="AW104" s="124"/>
      <c r="AX104" s="124">
        <f t="shared" ref="AX104:AX109" si="387">(AW104*$E104*$G104*$H104*$M104*$AX$13)</f>
        <v>0</v>
      </c>
      <c r="AY104" s="124"/>
      <c r="AZ104" s="124">
        <f t="shared" ref="AZ104:AZ112" si="388">(AY104*$E104*$G104*$H104*$M104*$AZ$13)</f>
        <v>0</v>
      </c>
      <c r="BA104" s="124"/>
      <c r="BB104" s="124">
        <f t="shared" ref="BB104:BB109" si="389">(BA104*$E104*$G104*$H104*$M104*$BB$13)</f>
        <v>0</v>
      </c>
      <c r="BC104" s="124">
        <v>0</v>
      </c>
      <c r="BD104" s="124">
        <f t="shared" ref="BD104:BD109" si="390">(BC104*$E104*$G104*$H104*$M104*$BD$13)</f>
        <v>0</v>
      </c>
      <c r="BE104" s="124">
        <v>0</v>
      </c>
      <c r="BF104" s="124">
        <f t="shared" ref="BF104:BF109" si="391">(BE104*$E104*$G104*$H104*$M104*$BF$13)</f>
        <v>0</v>
      </c>
      <c r="BG104" s="124">
        <v>0</v>
      </c>
      <c r="BH104" s="124">
        <f t="shared" ref="BH104:BH109" si="392">(BG104*$E104*$G104*$H104*$M104*$BH$13)</f>
        <v>0</v>
      </c>
      <c r="BI104" s="124">
        <v>15</v>
      </c>
      <c r="BJ104" s="124">
        <f t="shared" ref="BJ104:BJ111" si="393">(BI104*$E104*$G104*$H104*$M104*$BJ$13)/12*11+(BI104*$F104*$G104*$H104*$M104*$BJ$13)/12</f>
        <v>839611.91999999981</v>
      </c>
      <c r="BK104" s="124">
        <v>215</v>
      </c>
      <c r="BL104" s="124">
        <f t="shared" ref="BL104:BL111" si="394">(BK104*$E104*$G104*$H104*$N104*$BL$13)/12*11+(BK104*$F104*$G104*$H104*$N104*$BL$13)/12</f>
        <v>13237881.272</v>
      </c>
      <c r="BM104" s="124">
        <v>0</v>
      </c>
      <c r="BN104" s="124">
        <f t="shared" ref="BN104:BN109" si="395">(BM104*$E104*$G104*$H104*$N104*$BN$13)</f>
        <v>0</v>
      </c>
      <c r="BO104" s="124">
        <v>0</v>
      </c>
      <c r="BP104" s="124">
        <f t="shared" ref="BP104:BP109" si="396">(BO104*$E104*$G104*$H104*$N104*$BP$13)</f>
        <v>0</v>
      </c>
      <c r="BQ104" s="124">
        <v>42</v>
      </c>
      <c r="BR104" s="124">
        <f t="shared" ref="BR104:BR106" si="397">(BQ104*$E104*$G104*$H104*$N104*$BR$13)/12*11+(BQ104*$F104*$G104*$H104*$N104*$BR$13)/12</f>
        <v>2350913.3759999997</v>
      </c>
      <c r="BS104" s="124"/>
      <c r="BT104" s="124">
        <f t="shared" ref="BT104:BT109" si="398">(BS104*$E104*$G104*$H104*$N104*$BT$13)</f>
        <v>0</v>
      </c>
      <c r="BU104" s="124">
        <v>90</v>
      </c>
      <c r="BV104" s="124">
        <f t="shared" ref="BV104:BV111" si="399">(BU104*$E104*$G104*$H104*$N104*$BV$13)/12*11+(BU104*$F104*$G104*$H104*$N104*$BV$13)/12</f>
        <v>6045205.824</v>
      </c>
      <c r="BW104" s="124">
        <v>30</v>
      </c>
      <c r="BX104" s="129">
        <f t="shared" ref="BX104:BX111" si="400">(BW104*$E104*$G104*$H104*$N104*$BX$13)/12*11+(BW104*$F104*$G104*$H104*$N104*$BX$13)/12</f>
        <v>2015068.608</v>
      </c>
      <c r="BY104" s="124">
        <v>0</v>
      </c>
      <c r="BZ104" s="124">
        <f t="shared" ref="BZ104:BZ109" si="401">(BY104*$E104*$G104*$H104*$M104*$BZ$13)</f>
        <v>0</v>
      </c>
      <c r="CA104" s="124">
        <v>0</v>
      </c>
      <c r="CB104" s="124">
        <f t="shared" ref="CB104:CB109" si="402">(CA104*$E104*$G104*$H104*$M104*$CB$13)</f>
        <v>0</v>
      </c>
      <c r="CC104" s="124">
        <v>0</v>
      </c>
      <c r="CD104" s="124">
        <f t="shared" ref="CD104:CD109" si="403">(CC104*$E104*$G104*$H104*$M104*$CD$13)</f>
        <v>0</v>
      </c>
      <c r="CE104" s="124">
        <v>35</v>
      </c>
      <c r="CF104" s="124">
        <f t="shared" ref="CF104:CF110" si="404">(CE104*$E104*$G104*$H104*$N104*$CF$13)/12*11+(CE104*$F104*$G104*$H104*$N104*$CF$13)/12</f>
        <v>1959094.48</v>
      </c>
      <c r="CG104" s="124"/>
      <c r="CH104" s="124">
        <f t="shared" ref="CH104:CH109" si="405">(CG104*$E104*$G104*$H104*$M104*$CH$13)</f>
        <v>0</v>
      </c>
      <c r="CI104" s="124"/>
      <c r="CJ104" s="124">
        <f t="shared" ref="CJ104:CJ109" si="406">(CI104*$E104*$G104*$H104*$M104*$CJ$13)</f>
        <v>0</v>
      </c>
      <c r="CK104" s="124"/>
      <c r="CL104" s="124">
        <f t="shared" ref="CL104:CL109" si="407">(CK104*$E104*$G104*$H104*$M104*$CL$13)</f>
        <v>0</v>
      </c>
      <c r="CM104" s="124">
        <v>2</v>
      </c>
      <c r="CN104" s="124">
        <f t="shared" ref="CN104:CN109" si="408">(CM104*$E104*$G104*$H104*$M104*$CN$13)/12*11+(CM104*$F104*$G104*$H104*$M104*$CN$13)/12</f>
        <v>93290.213333333319</v>
      </c>
      <c r="CO104" s="124">
        <v>18</v>
      </c>
      <c r="CP104" s="124">
        <f t="shared" ref="CP104:CP108" si="409">(CO104*$E104*$G104*$H104*$M104*$CP$13)/12*11+(CO104*$F104*$G104*$H104*$M104*$CP$13)/12</f>
        <v>755650.728</v>
      </c>
      <c r="CQ104" s="124">
        <v>82</v>
      </c>
      <c r="CR104" s="124">
        <f t="shared" ref="CR104:CR106" si="410">(CQ104*$E104*$G104*$H104*$M104*$CR$13)/12*11+(CQ104*$F104*$G104*$H104*$M104*$CR$13)/12</f>
        <v>3824898.7466666661</v>
      </c>
      <c r="CS104" s="124">
        <v>6</v>
      </c>
      <c r="CT104" s="124">
        <f t="shared" ref="CT104:CT108" si="411">(CS104*$E104*$G104*$H104*$N104*$CT$13)/12*11+(CS104*$F104*$G104*$H104*$N104*$CT$13)/12</f>
        <v>335844.76799999998</v>
      </c>
      <c r="CU104" s="124"/>
      <c r="CV104" s="124">
        <f t="shared" ref="CV104:CV109" si="412">(CU104*$E104*$G104*$H104*$N104*$CV$13)</f>
        <v>0</v>
      </c>
      <c r="CW104" s="124">
        <v>1</v>
      </c>
      <c r="CX104" s="124">
        <f t="shared" ref="CX104:CX108" si="413">(CW104*$E104*$G104*$H104*$N104*$CX$13)/12*11+(CW104*$F104*$G104*$H104*$N104*$CX$13)/12</f>
        <v>55974.12799999999</v>
      </c>
      <c r="CY104" s="140"/>
      <c r="CZ104" s="124">
        <f t="shared" ref="CZ104:CZ109" si="414">(CY104*$E104*$G104*$H104*$N104*$CZ$13)</f>
        <v>0</v>
      </c>
      <c r="DA104" s="124">
        <v>0</v>
      </c>
      <c r="DB104" s="129">
        <f t="shared" ref="DB104:DB109" si="415">(DA104*$E104*$G104*$H104*$N104*$DB$13)</f>
        <v>0</v>
      </c>
      <c r="DC104" s="141">
        <v>13</v>
      </c>
      <c r="DD104" s="124">
        <f t="shared" ref="DD104:DD110" si="416">(DC104*$E104*$G104*$H104*$N104*$DD$13)/12*11+(DC104*$F104*$G104*$H104*$N104*$DD$13)/12</f>
        <v>727663.66399999999</v>
      </c>
      <c r="DE104" s="141"/>
      <c r="DF104" s="124">
        <f t="shared" ref="DF104:DF109" si="417">(DE104*$E104*$G104*$H104*$N104*$DF$13)</f>
        <v>0</v>
      </c>
      <c r="DG104" s="124">
        <v>17</v>
      </c>
      <c r="DH104" s="124">
        <f t="shared" ref="DH104:DH111" si="418">(DG104*$E104*$G104*$H104*$N104*$DH$13)/12*11+(DG104*$F104*$G104*$H104*$N104*$DH$13)/12</f>
        <v>951560.17599999998</v>
      </c>
      <c r="DI104" s="124">
        <v>4</v>
      </c>
      <c r="DJ104" s="124">
        <f>(DI104*$E104*$G104*$H104*$O104*$DJ$13)/12*11+(DI104*$F104*$G104*$H104*$O104*$DJ$13)/12</f>
        <v>237756.77226666667</v>
      </c>
      <c r="DK104" s="124">
        <v>1</v>
      </c>
      <c r="DL104" s="129">
        <f t="shared" ref="DL104" si="419">(DK104*$E104*$G104*$H104*$P104*$DL$13)/12*11+(DK104*$F104*$G104*$H104*$P104*$DL$13)/12</f>
        <v>68501.670933333327</v>
      </c>
      <c r="DM104" s="124">
        <f t="shared" ref="DM104:DN112" si="420">SUM(Q104,S104,U104,W104,Y104,AA104,AC104,AE104,AG104,AI104,AK104,AM104,AS104,AW104,AY104,CC104,AO104,BC104,BE104,BG104,CQ104,BI104,BK104,AQ104,BO104,AU104,CS104,BQ104,CU104,BS104,BU104,BW104,CE104,BY104,CA104,CG104,CI104,CK104,CM104,CO104,CW104,CY104,BM104,BA104,DA104,DC104,DE104,DG104,DI104,DK104)</f>
        <v>1405</v>
      </c>
      <c r="DN104" s="124">
        <f t="shared" si="420"/>
        <v>77563615.713066682</v>
      </c>
    </row>
    <row r="105" spans="1:118" ht="30.75" customHeight="1" x14ac:dyDescent="0.25">
      <c r="A105" s="104"/>
      <c r="B105" s="135">
        <v>77</v>
      </c>
      <c r="C105" s="235" t="s">
        <v>302</v>
      </c>
      <c r="D105" s="118" t="s">
        <v>303</v>
      </c>
      <c r="E105" s="107">
        <f t="shared" si="308"/>
        <v>23460</v>
      </c>
      <c r="F105" s="108">
        <v>23500</v>
      </c>
      <c r="G105" s="136">
        <v>2.81</v>
      </c>
      <c r="H105" s="151">
        <v>1</v>
      </c>
      <c r="I105" s="152"/>
      <c r="J105" s="152"/>
      <c r="K105" s="152"/>
      <c r="L105" s="121"/>
      <c r="M105" s="122">
        <v>1.4</v>
      </c>
      <c r="N105" s="122">
        <v>1.68</v>
      </c>
      <c r="O105" s="122">
        <v>2.23</v>
      </c>
      <c r="P105" s="123">
        <v>2.57</v>
      </c>
      <c r="Q105" s="124">
        <v>113</v>
      </c>
      <c r="R105" s="124">
        <f t="shared" ref="R105:R110" si="421">(Q105*$E105*$G105*$H105*$M105*$R$13)/12*11+(Q105*$F105*$G105*$H105*$M105*$R$13)/12</f>
        <v>11473480.839333333</v>
      </c>
      <c r="S105" s="146">
        <v>680</v>
      </c>
      <c r="T105" s="124">
        <f t="shared" si="377"/>
        <v>69043955.493333325</v>
      </c>
      <c r="U105" s="124"/>
      <c r="V105" s="124">
        <f t="shared" si="378"/>
        <v>0</v>
      </c>
      <c r="W105" s="124"/>
      <c r="X105" s="124">
        <f t="shared" si="379"/>
        <v>0</v>
      </c>
      <c r="Y105" s="124"/>
      <c r="Z105" s="124">
        <f t="shared" si="380"/>
        <v>0</v>
      </c>
      <c r="AA105" s="124"/>
      <c r="AB105" s="124"/>
      <c r="AC105" s="124"/>
      <c r="AD105" s="124">
        <f t="shared" si="381"/>
        <v>0</v>
      </c>
      <c r="AE105" s="124"/>
      <c r="AF105" s="124"/>
      <c r="AG105" s="124">
        <v>121</v>
      </c>
      <c r="AH105" s="124">
        <f t="shared" si="382"/>
        <v>12285762.668666666</v>
      </c>
      <c r="AI105" s="124"/>
      <c r="AJ105" s="124"/>
      <c r="AK105" s="125"/>
      <c r="AL105" s="124">
        <f t="shared" si="383"/>
        <v>0</v>
      </c>
      <c r="AM105" s="124">
        <v>0</v>
      </c>
      <c r="AN105" s="124">
        <f t="shared" si="384"/>
        <v>0</v>
      </c>
      <c r="AO105" s="124">
        <v>0</v>
      </c>
      <c r="AP105" s="124">
        <f t="shared" ref="AP105:AP108" si="422">(AO105*$E105*$G105*$H105*$M105*$AP$13)/12*11+(AO105*$F105*$G105*$H105*$M105*$AP$13)/12</f>
        <v>0</v>
      </c>
      <c r="AQ105" s="124">
        <v>56</v>
      </c>
      <c r="AR105" s="124">
        <f t="shared" ref="AR105:AR111" si="423">(AQ105*$E105*$G105*$H105*$N105*$AR$13)/12*11+(AQ105*$F105*$G105*$H105*$N105*$AR$13)/12</f>
        <v>6823167.3663999997</v>
      </c>
      <c r="AS105" s="140"/>
      <c r="AT105" s="124">
        <f t="shared" si="385"/>
        <v>0</v>
      </c>
      <c r="AU105" s="124">
        <v>0</v>
      </c>
      <c r="AV105" s="129">
        <f t="shared" si="386"/>
        <v>0</v>
      </c>
      <c r="AW105" s="124"/>
      <c r="AX105" s="124">
        <f t="shared" si="387"/>
        <v>0</v>
      </c>
      <c r="AY105" s="124"/>
      <c r="AZ105" s="124">
        <f t="shared" si="388"/>
        <v>0</v>
      </c>
      <c r="BA105" s="124"/>
      <c r="BB105" s="124">
        <f t="shared" si="389"/>
        <v>0</v>
      </c>
      <c r="BC105" s="124"/>
      <c r="BD105" s="124">
        <f t="shared" si="390"/>
        <v>0</v>
      </c>
      <c r="BE105" s="124"/>
      <c r="BF105" s="124">
        <f t="shared" si="391"/>
        <v>0</v>
      </c>
      <c r="BG105" s="124"/>
      <c r="BH105" s="124">
        <f t="shared" si="392"/>
        <v>0</v>
      </c>
      <c r="BI105" s="124">
        <v>0</v>
      </c>
      <c r="BJ105" s="124">
        <f t="shared" si="393"/>
        <v>0</v>
      </c>
      <c r="BK105" s="124">
        <f>95+52</f>
        <v>147</v>
      </c>
      <c r="BL105" s="124">
        <f t="shared" si="394"/>
        <v>17910814.336799998</v>
      </c>
      <c r="BM105" s="124"/>
      <c r="BN105" s="124">
        <f t="shared" si="395"/>
        <v>0</v>
      </c>
      <c r="BO105" s="124"/>
      <c r="BP105" s="124">
        <f t="shared" si="396"/>
        <v>0</v>
      </c>
      <c r="BQ105" s="124">
        <v>10</v>
      </c>
      <c r="BR105" s="124">
        <f t="shared" si="397"/>
        <v>1107657.04</v>
      </c>
      <c r="BS105" s="124"/>
      <c r="BT105" s="124">
        <f t="shared" si="398"/>
        <v>0</v>
      </c>
      <c r="BU105" s="124">
        <v>0</v>
      </c>
      <c r="BV105" s="124">
        <f t="shared" si="399"/>
        <v>0</v>
      </c>
      <c r="BW105" s="124">
        <v>0</v>
      </c>
      <c r="BX105" s="129">
        <f t="shared" si="400"/>
        <v>0</v>
      </c>
      <c r="BY105" s="124"/>
      <c r="BZ105" s="124">
        <f t="shared" si="401"/>
        <v>0</v>
      </c>
      <c r="CA105" s="124"/>
      <c r="CB105" s="124">
        <f t="shared" si="402"/>
        <v>0</v>
      </c>
      <c r="CC105" s="124"/>
      <c r="CD105" s="124">
        <f t="shared" si="403"/>
        <v>0</v>
      </c>
      <c r="CE105" s="124">
        <v>0</v>
      </c>
      <c r="CF105" s="124">
        <f t="shared" si="404"/>
        <v>0</v>
      </c>
      <c r="CG105" s="124"/>
      <c r="CH105" s="124">
        <f t="shared" si="405"/>
        <v>0</v>
      </c>
      <c r="CI105" s="124"/>
      <c r="CJ105" s="124">
        <f t="shared" si="406"/>
        <v>0</v>
      </c>
      <c r="CK105" s="153"/>
      <c r="CL105" s="153">
        <f t="shared" si="407"/>
        <v>0</v>
      </c>
      <c r="CM105" s="124"/>
      <c r="CN105" s="124">
        <f t="shared" si="408"/>
        <v>0</v>
      </c>
      <c r="CO105" s="124">
        <v>0</v>
      </c>
      <c r="CP105" s="124">
        <f t="shared" si="409"/>
        <v>0</v>
      </c>
      <c r="CQ105" s="124"/>
      <c r="CR105" s="124">
        <f t="shared" si="410"/>
        <v>0</v>
      </c>
      <c r="CS105" s="124">
        <v>0</v>
      </c>
      <c r="CT105" s="124">
        <f t="shared" si="411"/>
        <v>0</v>
      </c>
      <c r="CU105" s="124"/>
      <c r="CV105" s="124">
        <f t="shared" si="412"/>
        <v>0</v>
      </c>
      <c r="CW105" s="124">
        <v>0</v>
      </c>
      <c r="CX105" s="124">
        <f t="shared" si="413"/>
        <v>0</v>
      </c>
      <c r="CY105" s="140"/>
      <c r="CZ105" s="124">
        <f t="shared" si="414"/>
        <v>0</v>
      </c>
      <c r="DA105" s="124"/>
      <c r="DB105" s="129">
        <f t="shared" si="415"/>
        <v>0</v>
      </c>
      <c r="DC105" s="141">
        <v>0</v>
      </c>
      <c r="DD105" s="124">
        <f t="shared" si="416"/>
        <v>0</v>
      </c>
      <c r="DE105" s="141"/>
      <c r="DF105" s="124">
        <f t="shared" si="417"/>
        <v>0</v>
      </c>
      <c r="DG105" s="124">
        <v>0</v>
      </c>
      <c r="DH105" s="124">
        <f t="shared" si="418"/>
        <v>0</v>
      </c>
      <c r="DI105" s="124"/>
      <c r="DJ105" s="124">
        <f>(DI105*$E105*$G105*$H105*$O105*$DJ$13)</f>
        <v>0</v>
      </c>
      <c r="DK105" s="124"/>
      <c r="DL105" s="129">
        <f>(DK105*$E105*$G105*$H105*$P105*$DL$13)</f>
        <v>0</v>
      </c>
      <c r="DM105" s="124">
        <f t="shared" si="420"/>
        <v>1127</v>
      </c>
      <c r="DN105" s="124">
        <f t="shared" si="420"/>
        <v>118644837.74453333</v>
      </c>
    </row>
    <row r="106" spans="1:118" ht="24" customHeight="1" x14ac:dyDescent="0.25">
      <c r="A106" s="104"/>
      <c r="B106" s="135">
        <v>78</v>
      </c>
      <c r="C106" s="235" t="s">
        <v>304</v>
      </c>
      <c r="D106" s="118" t="s">
        <v>305</v>
      </c>
      <c r="E106" s="107">
        <f t="shared" si="308"/>
        <v>23460</v>
      </c>
      <c r="F106" s="108">
        <v>23500</v>
      </c>
      <c r="G106" s="136">
        <v>1.1200000000000001</v>
      </c>
      <c r="H106" s="120">
        <v>1</v>
      </c>
      <c r="I106" s="121"/>
      <c r="J106" s="121"/>
      <c r="K106" s="121"/>
      <c r="L106" s="121"/>
      <c r="M106" s="122">
        <v>1.4</v>
      </c>
      <c r="N106" s="122">
        <v>1.68</v>
      </c>
      <c r="O106" s="122">
        <v>2.23</v>
      </c>
      <c r="P106" s="123">
        <v>2.57</v>
      </c>
      <c r="Q106" s="124">
        <v>389</v>
      </c>
      <c r="R106" s="124">
        <f t="shared" si="421"/>
        <v>15742657.802666668</v>
      </c>
      <c r="S106" s="146">
        <v>550</v>
      </c>
      <c r="T106" s="124">
        <f t="shared" si="377"/>
        <v>22258256.533333335</v>
      </c>
      <c r="U106" s="124">
        <v>55</v>
      </c>
      <c r="V106" s="124">
        <f t="shared" ref="V106" si="424">(U106*$E106*$G106*$H106*$M106*$V$13)/12*11+(U106*$F106*$G106*$H106*$M106*$V$13)/12</f>
        <v>2490901.2538666669</v>
      </c>
      <c r="W106" s="124"/>
      <c r="X106" s="124">
        <f t="shared" si="379"/>
        <v>0</v>
      </c>
      <c r="Y106" s="124">
        <v>0</v>
      </c>
      <c r="Z106" s="124">
        <f t="shared" si="380"/>
        <v>0</v>
      </c>
      <c r="AA106" s="124"/>
      <c r="AB106" s="124"/>
      <c r="AC106" s="124"/>
      <c r="AD106" s="124">
        <f t="shared" si="381"/>
        <v>0</v>
      </c>
      <c r="AE106" s="124"/>
      <c r="AF106" s="124"/>
      <c r="AG106" s="124">
        <v>283</v>
      </c>
      <c r="AH106" s="124">
        <f t="shared" si="382"/>
        <v>11452884.725333335</v>
      </c>
      <c r="AI106" s="124"/>
      <c r="AJ106" s="124"/>
      <c r="AK106" s="125"/>
      <c r="AL106" s="124">
        <f t="shared" si="383"/>
        <v>0</v>
      </c>
      <c r="AM106" s="124">
        <v>295</v>
      </c>
      <c r="AN106" s="124">
        <f t="shared" si="384"/>
        <v>11938519.413333336</v>
      </c>
      <c r="AO106" s="124">
        <v>1051</v>
      </c>
      <c r="AP106" s="124">
        <f t="shared" si="422"/>
        <v>42533504.757333338</v>
      </c>
      <c r="AQ106" s="124">
        <v>235</v>
      </c>
      <c r="AR106" s="124">
        <f t="shared" si="423"/>
        <v>11412415.168000003</v>
      </c>
      <c r="AS106" s="140"/>
      <c r="AT106" s="124">
        <f t="shared" si="385"/>
        <v>0</v>
      </c>
      <c r="AU106" s="124">
        <v>39</v>
      </c>
      <c r="AV106" s="129">
        <f t="shared" si="386"/>
        <v>1893975.2831999999</v>
      </c>
      <c r="AW106" s="124"/>
      <c r="AX106" s="124">
        <f t="shared" si="387"/>
        <v>0</v>
      </c>
      <c r="AY106" s="124"/>
      <c r="AZ106" s="124">
        <f t="shared" si="388"/>
        <v>0</v>
      </c>
      <c r="BA106" s="124"/>
      <c r="BB106" s="124">
        <f t="shared" si="389"/>
        <v>0</v>
      </c>
      <c r="BC106" s="124">
        <v>0</v>
      </c>
      <c r="BD106" s="124">
        <f t="shared" si="390"/>
        <v>0</v>
      </c>
      <c r="BE106" s="124">
        <v>0</v>
      </c>
      <c r="BF106" s="124">
        <f t="shared" si="391"/>
        <v>0</v>
      </c>
      <c r="BG106" s="124">
        <v>0</v>
      </c>
      <c r="BH106" s="124">
        <f t="shared" si="392"/>
        <v>0</v>
      </c>
      <c r="BI106" s="124">
        <v>81</v>
      </c>
      <c r="BJ106" s="124">
        <f t="shared" si="393"/>
        <v>3576037.2479999997</v>
      </c>
      <c r="BK106" s="124">
        <v>270</v>
      </c>
      <c r="BL106" s="124">
        <f t="shared" si="394"/>
        <v>13112136.576000001</v>
      </c>
      <c r="BM106" s="124"/>
      <c r="BN106" s="124">
        <f t="shared" si="395"/>
        <v>0</v>
      </c>
      <c r="BO106" s="124">
        <v>0</v>
      </c>
      <c r="BP106" s="124">
        <f t="shared" si="396"/>
        <v>0</v>
      </c>
      <c r="BQ106" s="124">
        <v>100</v>
      </c>
      <c r="BR106" s="124">
        <f t="shared" si="397"/>
        <v>4414860.8000000007</v>
      </c>
      <c r="BS106" s="124"/>
      <c r="BT106" s="124">
        <f t="shared" si="398"/>
        <v>0</v>
      </c>
      <c r="BU106" s="124">
        <v>90</v>
      </c>
      <c r="BV106" s="124">
        <f t="shared" si="399"/>
        <v>4768049.6639999999</v>
      </c>
      <c r="BW106" s="124">
        <v>12</v>
      </c>
      <c r="BX106" s="129">
        <f t="shared" si="400"/>
        <v>635739.95519999997</v>
      </c>
      <c r="BY106" s="124"/>
      <c r="BZ106" s="124">
        <f t="shared" si="401"/>
        <v>0</v>
      </c>
      <c r="CA106" s="124">
        <v>0</v>
      </c>
      <c r="CB106" s="124">
        <f t="shared" si="402"/>
        <v>0</v>
      </c>
      <c r="CC106" s="124">
        <v>0</v>
      </c>
      <c r="CD106" s="124">
        <f t="shared" si="403"/>
        <v>0</v>
      </c>
      <c r="CE106" s="124">
        <v>56</v>
      </c>
      <c r="CF106" s="124">
        <f t="shared" si="404"/>
        <v>2472322.048</v>
      </c>
      <c r="CG106" s="124"/>
      <c r="CH106" s="124">
        <f t="shared" si="405"/>
        <v>0</v>
      </c>
      <c r="CI106" s="124"/>
      <c r="CJ106" s="124">
        <f t="shared" si="406"/>
        <v>0</v>
      </c>
      <c r="CK106" s="124"/>
      <c r="CL106" s="124">
        <f t="shared" si="407"/>
        <v>0</v>
      </c>
      <c r="CM106" s="124">
        <v>15</v>
      </c>
      <c r="CN106" s="124">
        <f t="shared" si="408"/>
        <v>551857.60000000009</v>
      </c>
      <c r="CO106" s="124">
        <v>79</v>
      </c>
      <c r="CP106" s="124">
        <f t="shared" si="409"/>
        <v>2615805.0240000002</v>
      </c>
      <c r="CQ106" s="124">
        <v>4</v>
      </c>
      <c r="CR106" s="124">
        <f t="shared" si="410"/>
        <v>147162.02666666667</v>
      </c>
      <c r="CS106" s="124">
        <v>144</v>
      </c>
      <c r="CT106" s="124">
        <f t="shared" si="411"/>
        <v>6357399.5520000001</v>
      </c>
      <c r="CU106" s="124"/>
      <c r="CV106" s="124">
        <f t="shared" si="412"/>
        <v>0</v>
      </c>
      <c r="CW106" s="124">
        <v>1</v>
      </c>
      <c r="CX106" s="124">
        <f t="shared" si="413"/>
        <v>44148.608000000007</v>
      </c>
      <c r="CY106" s="140"/>
      <c r="CZ106" s="124">
        <f t="shared" si="414"/>
        <v>0</v>
      </c>
      <c r="DA106" s="124"/>
      <c r="DB106" s="129">
        <f t="shared" si="415"/>
        <v>0</v>
      </c>
      <c r="DC106" s="141"/>
      <c r="DD106" s="124">
        <f t="shared" si="416"/>
        <v>0</v>
      </c>
      <c r="DE106" s="141"/>
      <c r="DF106" s="124">
        <f t="shared" si="417"/>
        <v>0</v>
      </c>
      <c r="DG106" s="124">
        <v>25</v>
      </c>
      <c r="DH106" s="124">
        <f t="shared" si="418"/>
        <v>1103715.2000000002</v>
      </c>
      <c r="DI106" s="124"/>
      <c r="DJ106" s="124">
        <f>(DI106*$E106*$G106*$H106*$O106*$DJ$13)</f>
        <v>0</v>
      </c>
      <c r="DK106" s="124"/>
      <c r="DL106" s="129">
        <f>(DK106*$E106*$G106*$H106*$P106*$DL$13)</f>
        <v>0</v>
      </c>
      <c r="DM106" s="124">
        <f t="shared" si="420"/>
        <v>3774</v>
      </c>
      <c r="DN106" s="124">
        <f t="shared" si="420"/>
        <v>159522349.23893332</v>
      </c>
    </row>
    <row r="107" spans="1:118" ht="24" customHeight="1" x14ac:dyDescent="0.25">
      <c r="A107" s="104"/>
      <c r="B107" s="135">
        <v>79</v>
      </c>
      <c r="C107" s="235" t="s">
        <v>306</v>
      </c>
      <c r="D107" s="118" t="s">
        <v>307</v>
      </c>
      <c r="E107" s="107">
        <f t="shared" si="308"/>
        <v>23460</v>
      </c>
      <c r="F107" s="108">
        <v>23500</v>
      </c>
      <c r="G107" s="136">
        <v>2.0099999999999998</v>
      </c>
      <c r="H107" s="151">
        <v>1</v>
      </c>
      <c r="I107" s="152"/>
      <c r="J107" s="152"/>
      <c r="K107" s="152"/>
      <c r="L107" s="121"/>
      <c r="M107" s="122">
        <v>1.4</v>
      </c>
      <c r="N107" s="122">
        <v>1.68</v>
      </c>
      <c r="O107" s="122">
        <v>2.23</v>
      </c>
      <c r="P107" s="123">
        <v>2.57</v>
      </c>
      <c r="Q107" s="124">
        <v>55</v>
      </c>
      <c r="R107" s="124">
        <f t="shared" si="421"/>
        <v>3994562.1099999994</v>
      </c>
      <c r="S107" s="146">
        <v>20</v>
      </c>
      <c r="T107" s="124">
        <f t="shared" si="377"/>
        <v>1452568.04</v>
      </c>
      <c r="U107" s="124"/>
      <c r="V107" s="124">
        <f t="shared" si="378"/>
        <v>0</v>
      </c>
      <c r="W107" s="124"/>
      <c r="X107" s="124">
        <f t="shared" si="379"/>
        <v>0</v>
      </c>
      <c r="Y107" s="124"/>
      <c r="Z107" s="124">
        <f t="shared" si="380"/>
        <v>0</v>
      </c>
      <c r="AA107" s="124"/>
      <c r="AB107" s="124"/>
      <c r="AC107" s="124"/>
      <c r="AD107" s="124">
        <f t="shared" si="381"/>
        <v>0</v>
      </c>
      <c r="AE107" s="124"/>
      <c r="AF107" s="124"/>
      <c r="AG107" s="124">
        <v>25</v>
      </c>
      <c r="AH107" s="124">
        <f t="shared" si="382"/>
        <v>1815710.0499999996</v>
      </c>
      <c r="AI107" s="124"/>
      <c r="AJ107" s="124"/>
      <c r="AK107" s="125"/>
      <c r="AL107" s="124">
        <f t="shared" si="383"/>
        <v>0</v>
      </c>
      <c r="AM107" s="124">
        <v>0</v>
      </c>
      <c r="AN107" s="124">
        <f t="shared" si="384"/>
        <v>0</v>
      </c>
      <c r="AO107" s="124">
        <v>0</v>
      </c>
      <c r="AP107" s="124">
        <f t="shared" si="422"/>
        <v>0</v>
      </c>
      <c r="AQ107" s="124">
        <v>43</v>
      </c>
      <c r="AR107" s="124">
        <f t="shared" si="423"/>
        <v>3747625.5432000002</v>
      </c>
      <c r="AS107" s="140"/>
      <c r="AT107" s="124">
        <f t="shared" si="385"/>
        <v>0</v>
      </c>
      <c r="AU107" s="124">
        <v>0</v>
      </c>
      <c r="AV107" s="129">
        <f t="shared" si="386"/>
        <v>0</v>
      </c>
      <c r="AW107" s="124"/>
      <c r="AX107" s="124">
        <f t="shared" si="387"/>
        <v>0</v>
      </c>
      <c r="AY107" s="124"/>
      <c r="AZ107" s="124">
        <f t="shared" si="388"/>
        <v>0</v>
      </c>
      <c r="BA107" s="124"/>
      <c r="BB107" s="124">
        <f t="shared" si="389"/>
        <v>0</v>
      </c>
      <c r="BC107" s="124"/>
      <c r="BD107" s="124">
        <f t="shared" si="390"/>
        <v>0</v>
      </c>
      <c r="BE107" s="124"/>
      <c r="BF107" s="124">
        <f t="shared" si="391"/>
        <v>0</v>
      </c>
      <c r="BG107" s="124"/>
      <c r="BH107" s="124">
        <f t="shared" si="392"/>
        <v>0</v>
      </c>
      <c r="BI107" s="124">
        <v>0</v>
      </c>
      <c r="BJ107" s="124">
        <f t="shared" si="393"/>
        <v>0</v>
      </c>
      <c r="BK107" s="124">
        <v>2</v>
      </c>
      <c r="BL107" s="124">
        <f t="shared" si="394"/>
        <v>174308.16479999997</v>
      </c>
      <c r="BM107" s="124"/>
      <c r="BN107" s="124">
        <f t="shared" si="395"/>
        <v>0</v>
      </c>
      <c r="BO107" s="124"/>
      <c r="BP107" s="124">
        <f t="shared" si="396"/>
        <v>0</v>
      </c>
      <c r="BQ107" s="124">
        <v>0</v>
      </c>
      <c r="BR107" s="124">
        <f>(BQ107*$E107*$G107*$H107*$N107*$BR$13)</f>
        <v>0</v>
      </c>
      <c r="BS107" s="124"/>
      <c r="BT107" s="124">
        <f t="shared" si="398"/>
        <v>0</v>
      </c>
      <c r="BU107" s="124">
        <v>0</v>
      </c>
      <c r="BV107" s="124">
        <f t="shared" si="399"/>
        <v>0</v>
      </c>
      <c r="BW107" s="124">
        <v>0</v>
      </c>
      <c r="BX107" s="129">
        <f t="shared" si="400"/>
        <v>0</v>
      </c>
      <c r="BY107" s="124"/>
      <c r="BZ107" s="124">
        <f t="shared" si="401"/>
        <v>0</v>
      </c>
      <c r="CA107" s="124"/>
      <c r="CB107" s="124">
        <f t="shared" si="402"/>
        <v>0</v>
      </c>
      <c r="CC107" s="124"/>
      <c r="CD107" s="124">
        <f t="shared" si="403"/>
        <v>0</v>
      </c>
      <c r="CE107" s="124">
        <v>0</v>
      </c>
      <c r="CF107" s="124">
        <f t="shared" si="404"/>
        <v>0</v>
      </c>
      <c r="CG107" s="124"/>
      <c r="CH107" s="124">
        <f t="shared" si="405"/>
        <v>0</v>
      </c>
      <c r="CI107" s="124"/>
      <c r="CJ107" s="124">
        <f t="shared" si="406"/>
        <v>0</v>
      </c>
      <c r="CK107" s="124"/>
      <c r="CL107" s="124">
        <f t="shared" si="407"/>
        <v>0</v>
      </c>
      <c r="CM107" s="124"/>
      <c r="CN107" s="124">
        <f t="shared" si="408"/>
        <v>0</v>
      </c>
      <c r="CO107" s="124">
        <v>0</v>
      </c>
      <c r="CP107" s="124">
        <f t="shared" si="409"/>
        <v>0</v>
      </c>
      <c r="CQ107" s="124"/>
      <c r="CR107" s="124">
        <f>(CQ107*$E107*$G107*$H107*$M107*$CR$13)</f>
        <v>0</v>
      </c>
      <c r="CS107" s="124">
        <v>0</v>
      </c>
      <c r="CT107" s="124">
        <f t="shared" si="411"/>
        <v>0</v>
      </c>
      <c r="CU107" s="124"/>
      <c r="CV107" s="124">
        <f t="shared" si="412"/>
        <v>0</v>
      </c>
      <c r="CW107" s="124">
        <v>0</v>
      </c>
      <c r="CX107" s="124">
        <f t="shared" si="413"/>
        <v>0</v>
      </c>
      <c r="CY107" s="140"/>
      <c r="CZ107" s="124">
        <f t="shared" si="414"/>
        <v>0</v>
      </c>
      <c r="DA107" s="124"/>
      <c r="DB107" s="129">
        <f t="shared" si="415"/>
        <v>0</v>
      </c>
      <c r="DC107" s="124">
        <v>0</v>
      </c>
      <c r="DD107" s="124">
        <f t="shared" si="416"/>
        <v>0</v>
      </c>
      <c r="DE107" s="141"/>
      <c r="DF107" s="124">
        <f t="shared" si="417"/>
        <v>0</v>
      </c>
      <c r="DG107" s="124">
        <v>0</v>
      </c>
      <c r="DH107" s="124">
        <f t="shared" si="418"/>
        <v>0</v>
      </c>
      <c r="DI107" s="124"/>
      <c r="DJ107" s="124">
        <f>(DI107*$E107*$G107*$H107*$O107*$DJ$13)</f>
        <v>0</v>
      </c>
      <c r="DK107" s="124"/>
      <c r="DL107" s="129">
        <f>(DK107*$E107*$G107*$H107*$P107*$DL$13)</f>
        <v>0</v>
      </c>
      <c r="DM107" s="124">
        <f t="shared" si="420"/>
        <v>145</v>
      </c>
      <c r="DN107" s="124">
        <f t="shared" si="420"/>
        <v>11184773.908</v>
      </c>
    </row>
    <row r="108" spans="1:118" ht="30" customHeight="1" x14ac:dyDescent="0.25">
      <c r="A108" s="104"/>
      <c r="B108" s="135">
        <v>80</v>
      </c>
      <c r="C108" s="235" t="s">
        <v>308</v>
      </c>
      <c r="D108" s="118" t="s">
        <v>309</v>
      </c>
      <c r="E108" s="107">
        <f t="shared" si="308"/>
        <v>23460</v>
      </c>
      <c r="F108" s="108">
        <v>23500</v>
      </c>
      <c r="G108" s="136">
        <v>1.42</v>
      </c>
      <c r="H108" s="120">
        <v>1</v>
      </c>
      <c r="I108" s="121"/>
      <c r="J108" s="121"/>
      <c r="K108" s="121"/>
      <c r="L108" s="121"/>
      <c r="M108" s="122">
        <v>1.4</v>
      </c>
      <c r="N108" s="122">
        <v>1.68</v>
      </c>
      <c r="O108" s="122">
        <v>2.23</v>
      </c>
      <c r="P108" s="123">
        <v>2.57</v>
      </c>
      <c r="Q108" s="124">
        <v>30</v>
      </c>
      <c r="R108" s="124">
        <f t="shared" si="421"/>
        <v>1539288.52</v>
      </c>
      <c r="S108" s="146">
        <v>14</v>
      </c>
      <c r="T108" s="124">
        <f t="shared" si="377"/>
        <v>718334.64266666677</v>
      </c>
      <c r="U108" s="124">
        <v>20</v>
      </c>
      <c r="V108" s="124">
        <f>(U108*$E108*$G108*$H108*$M108*$V$13)/12*11+(U108*$F108*$G108*$H108*$M108*$V$13)/12</f>
        <v>1148402.5261333333</v>
      </c>
      <c r="W108" s="124"/>
      <c r="X108" s="124">
        <f t="shared" si="379"/>
        <v>0</v>
      </c>
      <c r="Y108" s="124"/>
      <c r="Z108" s="124">
        <f t="shared" si="380"/>
        <v>0</v>
      </c>
      <c r="AA108" s="124"/>
      <c r="AB108" s="124"/>
      <c r="AC108" s="124"/>
      <c r="AD108" s="124">
        <f t="shared" si="381"/>
        <v>0</v>
      </c>
      <c r="AE108" s="124"/>
      <c r="AF108" s="124"/>
      <c r="AG108" s="124">
        <v>13</v>
      </c>
      <c r="AH108" s="124">
        <f t="shared" si="382"/>
        <v>667025.02533333329</v>
      </c>
      <c r="AI108" s="124"/>
      <c r="AJ108" s="124"/>
      <c r="AK108" s="125"/>
      <c r="AL108" s="124">
        <f t="shared" si="383"/>
        <v>0</v>
      </c>
      <c r="AM108" s="124">
        <v>25</v>
      </c>
      <c r="AN108" s="124">
        <f t="shared" si="384"/>
        <v>1282740.4333333336</v>
      </c>
      <c r="AO108" s="124">
        <v>20</v>
      </c>
      <c r="AP108" s="124">
        <f t="shared" si="422"/>
        <v>1026192.3466666667</v>
      </c>
      <c r="AQ108" s="124">
        <v>75</v>
      </c>
      <c r="AR108" s="124">
        <f t="shared" si="423"/>
        <v>4617865.5600000005</v>
      </c>
      <c r="AS108" s="140"/>
      <c r="AT108" s="124">
        <f t="shared" si="385"/>
        <v>0</v>
      </c>
      <c r="AU108" s="124">
        <v>3</v>
      </c>
      <c r="AV108" s="129">
        <f t="shared" si="386"/>
        <v>184714.62240000002</v>
      </c>
      <c r="AW108" s="124"/>
      <c r="AX108" s="124">
        <f t="shared" si="387"/>
        <v>0</v>
      </c>
      <c r="AY108" s="124"/>
      <c r="AZ108" s="124">
        <f t="shared" si="388"/>
        <v>0</v>
      </c>
      <c r="BA108" s="124"/>
      <c r="BB108" s="124">
        <f t="shared" si="389"/>
        <v>0</v>
      </c>
      <c r="BC108" s="124"/>
      <c r="BD108" s="124">
        <f t="shared" si="390"/>
        <v>0</v>
      </c>
      <c r="BE108" s="124"/>
      <c r="BF108" s="124">
        <f t="shared" si="391"/>
        <v>0</v>
      </c>
      <c r="BG108" s="124"/>
      <c r="BH108" s="124">
        <f t="shared" si="392"/>
        <v>0</v>
      </c>
      <c r="BI108" s="124">
        <v>7</v>
      </c>
      <c r="BJ108" s="124">
        <f t="shared" si="393"/>
        <v>391818.89599999995</v>
      </c>
      <c r="BK108" s="124">
        <v>8</v>
      </c>
      <c r="BL108" s="124">
        <f t="shared" si="394"/>
        <v>492572.32640000002</v>
      </c>
      <c r="BM108" s="124"/>
      <c r="BN108" s="124">
        <f t="shared" si="395"/>
        <v>0</v>
      </c>
      <c r="BO108" s="124"/>
      <c r="BP108" s="124">
        <f t="shared" si="396"/>
        <v>0</v>
      </c>
      <c r="BQ108" s="124">
        <v>18</v>
      </c>
      <c r="BR108" s="124">
        <f t="shared" ref="BR108:BR112" si="425">(BQ108*$E108*$G108*$H108*$N108*$BR$13)/12*11+(BQ108*$F108*$G108*$H108*$N108*$BR$13)/12</f>
        <v>1007534.304</v>
      </c>
      <c r="BS108" s="124"/>
      <c r="BT108" s="124">
        <f t="shared" si="398"/>
        <v>0</v>
      </c>
      <c r="BU108" s="124">
        <v>10</v>
      </c>
      <c r="BV108" s="124">
        <f t="shared" si="399"/>
        <v>671689.53599999996</v>
      </c>
      <c r="BW108" s="124">
        <v>6</v>
      </c>
      <c r="BX108" s="129">
        <f t="shared" si="400"/>
        <v>403013.72159999993</v>
      </c>
      <c r="BY108" s="124"/>
      <c r="BZ108" s="124">
        <f t="shared" si="401"/>
        <v>0</v>
      </c>
      <c r="CA108" s="124"/>
      <c r="CB108" s="124">
        <f t="shared" si="402"/>
        <v>0</v>
      </c>
      <c r="CC108" s="124"/>
      <c r="CD108" s="124">
        <f t="shared" si="403"/>
        <v>0</v>
      </c>
      <c r="CE108" s="124">
        <v>2</v>
      </c>
      <c r="CF108" s="124">
        <f t="shared" si="404"/>
        <v>111948.25599999998</v>
      </c>
      <c r="CG108" s="124"/>
      <c r="CH108" s="124">
        <f t="shared" si="405"/>
        <v>0</v>
      </c>
      <c r="CI108" s="124"/>
      <c r="CJ108" s="124">
        <f t="shared" si="406"/>
        <v>0</v>
      </c>
      <c r="CK108" s="124"/>
      <c r="CL108" s="124">
        <f t="shared" si="407"/>
        <v>0</v>
      </c>
      <c r="CM108" s="124">
        <v>1</v>
      </c>
      <c r="CN108" s="124">
        <f t="shared" si="408"/>
        <v>46645.106666666659</v>
      </c>
      <c r="CO108" s="124">
        <v>50</v>
      </c>
      <c r="CP108" s="124">
        <f t="shared" si="409"/>
        <v>2099029.8000000003</v>
      </c>
      <c r="CQ108" s="124"/>
      <c r="CR108" s="124">
        <f>(CQ108*$E108*$G108*$H108*$M108*$CR$13)</f>
        <v>0</v>
      </c>
      <c r="CS108" s="124">
        <v>5</v>
      </c>
      <c r="CT108" s="124">
        <f t="shared" si="411"/>
        <v>279870.64</v>
      </c>
      <c r="CU108" s="124"/>
      <c r="CV108" s="124">
        <f t="shared" si="412"/>
        <v>0</v>
      </c>
      <c r="CW108" s="124">
        <v>2</v>
      </c>
      <c r="CX108" s="124">
        <f t="shared" si="413"/>
        <v>111948.25599999998</v>
      </c>
      <c r="CY108" s="140"/>
      <c r="CZ108" s="124">
        <f t="shared" si="414"/>
        <v>0</v>
      </c>
      <c r="DA108" s="124"/>
      <c r="DB108" s="129">
        <f t="shared" si="415"/>
        <v>0</v>
      </c>
      <c r="DC108" s="124">
        <v>0</v>
      </c>
      <c r="DD108" s="124">
        <f t="shared" si="416"/>
        <v>0</v>
      </c>
      <c r="DE108" s="141"/>
      <c r="DF108" s="124">
        <f t="shared" si="417"/>
        <v>0</v>
      </c>
      <c r="DG108" s="124">
        <v>2</v>
      </c>
      <c r="DH108" s="124">
        <f t="shared" si="418"/>
        <v>111948.25599999998</v>
      </c>
      <c r="DI108" s="124">
        <v>5</v>
      </c>
      <c r="DJ108" s="124">
        <f>(DI108*$E108*$G108*$H108*$O108*$DJ$13)/12*11+(DI108*$F108*$G108*$H108*$O108*$DJ$13)/12</f>
        <v>297195.96533333336</v>
      </c>
      <c r="DK108" s="124"/>
      <c r="DL108" s="129">
        <f>(DK108*$E108*$G108*$H108*$P108*$DL$13)</f>
        <v>0</v>
      </c>
      <c r="DM108" s="124">
        <f t="shared" si="420"/>
        <v>316</v>
      </c>
      <c r="DN108" s="124">
        <f t="shared" si="420"/>
        <v>17209778.740533337</v>
      </c>
    </row>
    <row r="109" spans="1:118" ht="30" customHeight="1" x14ac:dyDescent="0.25">
      <c r="A109" s="104"/>
      <c r="B109" s="135">
        <v>81</v>
      </c>
      <c r="C109" s="235" t="s">
        <v>310</v>
      </c>
      <c r="D109" s="118" t="s">
        <v>311</v>
      </c>
      <c r="E109" s="107">
        <f t="shared" si="308"/>
        <v>23460</v>
      </c>
      <c r="F109" s="108">
        <v>23500</v>
      </c>
      <c r="G109" s="136">
        <v>2.38</v>
      </c>
      <c r="H109" s="120">
        <v>1</v>
      </c>
      <c r="I109" s="121"/>
      <c r="J109" s="121"/>
      <c r="K109" s="121"/>
      <c r="L109" s="121"/>
      <c r="M109" s="122">
        <v>1.4</v>
      </c>
      <c r="N109" s="122">
        <v>1.68</v>
      </c>
      <c r="O109" s="122">
        <v>2.23</v>
      </c>
      <c r="P109" s="123">
        <v>2.57</v>
      </c>
      <c r="Q109" s="124">
        <v>8</v>
      </c>
      <c r="R109" s="124">
        <f t="shared" si="421"/>
        <v>687982.47466666659</v>
      </c>
      <c r="S109" s="146">
        <v>2</v>
      </c>
      <c r="T109" s="124">
        <f t="shared" si="377"/>
        <v>171995.61866666665</v>
      </c>
      <c r="U109" s="124"/>
      <c r="V109" s="124">
        <f t="shared" si="378"/>
        <v>0</v>
      </c>
      <c r="W109" s="124"/>
      <c r="X109" s="124">
        <f t="shared" si="379"/>
        <v>0</v>
      </c>
      <c r="Y109" s="124"/>
      <c r="Z109" s="124">
        <f t="shared" si="380"/>
        <v>0</v>
      </c>
      <c r="AA109" s="124"/>
      <c r="AB109" s="124"/>
      <c r="AC109" s="124"/>
      <c r="AD109" s="124">
        <f t="shared" si="381"/>
        <v>0</v>
      </c>
      <c r="AE109" s="124"/>
      <c r="AF109" s="124"/>
      <c r="AG109" s="124">
        <v>2</v>
      </c>
      <c r="AH109" s="124">
        <f t="shared" si="382"/>
        <v>171995.61866666665</v>
      </c>
      <c r="AI109" s="124"/>
      <c r="AJ109" s="124"/>
      <c r="AK109" s="125"/>
      <c r="AL109" s="124">
        <f t="shared" si="383"/>
        <v>0</v>
      </c>
      <c r="AM109" s="124">
        <v>0</v>
      </c>
      <c r="AN109" s="124">
        <f t="shared" si="384"/>
        <v>0</v>
      </c>
      <c r="AO109" s="124">
        <v>0</v>
      </c>
      <c r="AP109" s="124">
        <f>(AO109*$E109*$G109*$H109*$M109*$AP$13)</f>
        <v>0</v>
      </c>
      <c r="AQ109" s="124">
        <v>6</v>
      </c>
      <c r="AR109" s="124">
        <f t="shared" si="423"/>
        <v>619184.22720000008</v>
      </c>
      <c r="AS109" s="140"/>
      <c r="AT109" s="124">
        <f t="shared" si="385"/>
        <v>0</v>
      </c>
      <c r="AU109" s="124">
        <v>0</v>
      </c>
      <c r="AV109" s="124">
        <f>(AU109*$E109*$G109*$H109*$N109*$AV$13)</f>
        <v>0</v>
      </c>
      <c r="AW109" s="124"/>
      <c r="AX109" s="124">
        <f t="shared" si="387"/>
        <v>0</v>
      </c>
      <c r="AY109" s="124">
        <v>0</v>
      </c>
      <c r="AZ109" s="124">
        <f t="shared" si="388"/>
        <v>0</v>
      </c>
      <c r="BA109" s="124"/>
      <c r="BB109" s="124">
        <f t="shared" si="389"/>
        <v>0</v>
      </c>
      <c r="BC109" s="124"/>
      <c r="BD109" s="124">
        <f t="shared" si="390"/>
        <v>0</v>
      </c>
      <c r="BE109" s="124"/>
      <c r="BF109" s="124">
        <f t="shared" si="391"/>
        <v>0</v>
      </c>
      <c r="BG109" s="124"/>
      <c r="BH109" s="124">
        <f t="shared" si="392"/>
        <v>0</v>
      </c>
      <c r="BI109" s="124">
        <v>0</v>
      </c>
      <c r="BJ109" s="124">
        <f t="shared" si="393"/>
        <v>0</v>
      </c>
      <c r="BK109" s="124">
        <v>1</v>
      </c>
      <c r="BL109" s="124">
        <f t="shared" si="394"/>
        <v>103197.37119999999</v>
      </c>
      <c r="BM109" s="124"/>
      <c r="BN109" s="124">
        <f t="shared" si="395"/>
        <v>0</v>
      </c>
      <c r="BO109" s="124"/>
      <c r="BP109" s="124">
        <f t="shared" si="396"/>
        <v>0</v>
      </c>
      <c r="BQ109" s="124">
        <v>0</v>
      </c>
      <c r="BR109" s="124">
        <f t="shared" si="425"/>
        <v>0</v>
      </c>
      <c r="BS109" s="124"/>
      <c r="BT109" s="124">
        <f t="shared" si="398"/>
        <v>0</v>
      </c>
      <c r="BU109" s="124">
        <v>0</v>
      </c>
      <c r="BV109" s="124">
        <f t="shared" si="399"/>
        <v>0</v>
      </c>
      <c r="BW109" s="124">
        <v>0</v>
      </c>
      <c r="BX109" s="129">
        <f t="shared" si="400"/>
        <v>0</v>
      </c>
      <c r="BY109" s="124"/>
      <c r="BZ109" s="124">
        <f t="shared" si="401"/>
        <v>0</v>
      </c>
      <c r="CA109" s="124"/>
      <c r="CB109" s="124">
        <f t="shared" si="402"/>
        <v>0</v>
      </c>
      <c r="CC109" s="124"/>
      <c r="CD109" s="124">
        <f t="shared" si="403"/>
        <v>0</v>
      </c>
      <c r="CE109" s="124">
        <v>0</v>
      </c>
      <c r="CF109" s="124">
        <f t="shared" si="404"/>
        <v>0</v>
      </c>
      <c r="CG109" s="124"/>
      <c r="CH109" s="124">
        <f t="shared" si="405"/>
        <v>0</v>
      </c>
      <c r="CI109" s="124"/>
      <c r="CJ109" s="124">
        <f t="shared" si="406"/>
        <v>0</v>
      </c>
      <c r="CK109" s="124"/>
      <c r="CL109" s="124">
        <f t="shared" si="407"/>
        <v>0</v>
      </c>
      <c r="CM109" s="124"/>
      <c r="CN109" s="124">
        <f t="shared" si="408"/>
        <v>0</v>
      </c>
      <c r="CO109" s="124">
        <v>0</v>
      </c>
      <c r="CP109" s="124">
        <f>(CO109*$E109*$G109*$H109*$M109*$CP$13)</f>
        <v>0</v>
      </c>
      <c r="CQ109" s="124"/>
      <c r="CR109" s="124">
        <f>(CQ109*$E109*$G109*$H109*$M109*$CR$13)</f>
        <v>0</v>
      </c>
      <c r="CS109" s="124">
        <v>0</v>
      </c>
      <c r="CT109" s="124">
        <f>(CS109*$E109*$G109*$H109*$N109*$CT$13)</f>
        <v>0</v>
      </c>
      <c r="CU109" s="124"/>
      <c r="CV109" s="124">
        <f t="shared" si="412"/>
        <v>0</v>
      </c>
      <c r="CW109" s="124">
        <v>0</v>
      </c>
      <c r="CX109" s="124">
        <f>(CW109*$E109*$G109*$H109*$N109*$CX$13)</f>
        <v>0</v>
      </c>
      <c r="CY109" s="140"/>
      <c r="CZ109" s="124">
        <f t="shared" si="414"/>
        <v>0</v>
      </c>
      <c r="DA109" s="124"/>
      <c r="DB109" s="129">
        <f t="shared" si="415"/>
        <v>0</v>
      </c>
      <c r="DC109" s="124">
        <v>0</v>
      </c>
      <c r="DD109" s="124">
        <f t="shared" si="416"/>
        <v>0</v>
      </c>
      <c r="DE109" s="141"/>
      <c r="DF109" s="124">
        <f t="shared" si="417"/>
        <v>0</v>
      </c>
      <c r="DG109" s="124">
        <v>0</v>
      </c>
      <c r="DH109" s="124">
        <f t="shared" si="418"/>
        <v>0</v>
      </c>
      <c r="DI109" s="124"/>
      <c r="DJ109" s="124">
        <f>(DI109*$E109*$G109*$H109*$O109*$DJ$13)</f>
        <v>0</v>
      </c>
      <c r="DK109" s="124"/>
      <c r="DL109" s="156">
        <f>(DK109*$E109*$G109*$H109*$P109*$DL$13)</f>
        <v>0</v>
      </c>
      <c r="DM109" s="124">
        <f t="shared" si="420"/>
        <v>19</v>
      </c>
      <c r="DN109" s="124">
        <f t="shared" si="420"/>
        <v>1754355.3104000001</v>
      </c>
    </row>
    <row r="110" spans="1:118" ht="47.25" customHeight="1" x14ac:dyDescent="0.25">
      <c r="A110" s="104"/>
      <c r="B110" s="135">
        <v>82</v>
      </c>
      <c r="C110" s="240" t="s">
        <v>312</v>
      </c>
      <c r="D110" s="118" t="s">
        <v>313</v>
      </c>
      <c r="E110" s="107">
        <f t="shared" si="308"/>
        <v>23460</v>
      </c>
      <c r="F110" s="108">
        <v>23500</v>
      </c>
      <c r="G110" s="145">
        <v>1.61</v>
      </c>
      <c r="H110" s="120">
        <v>1</v>
      </c>
      <c r="I110" s="121"/>
      <c r="J110" s="121"/>
      <c r="K110" s="121"/>
      <c r="L110" s="121"/>
      <c r="M110" s="122">
        <v>1.4</v>
      </c>
      <c r="N110" s="122">
        <v>1.68</v>
      </c>
      <c r="O110" s="122">
        <v>2.23</v>
      </c>
      <c r="P110" s="123">
        <v>2.57</v>
      </c>
      <c r="Q110" s="124">
        <v>0</v>
      </c>
      <c r="R110" s="124">
        <f t="shared" si="421"/>
        <v>0</v>
      </c>
      <c r="S110" s="146"/>
      <c r="T110" s="124">
        <f t="shared" si="377"/>
        <v>0</v>
      </c>
      <c r="U110" s="124"/>
      <c r="V110" s="124">
        <f t="shared" si="378"/>
        <v>0</v>
      </c>
      <c r="W110" s="124"/>
      <c r="X110" s="124"/>
      <c r="Y110" s="124"/>
      <c r="Z110" s="124">
        <f t="shared" si="380"/>
        <v>0</v>
      </c>
      <c r="AA110" s="124"/>
      <c r="AB110" s="124"/>
      <c r="AC110" s="124"/>
      <c r="AD110" s="124"/>
      <c r="AE110" s="124"/>
      <c r="AF110" s="124"/>
      <c r="AG110" s="124">
        <v>5</v>
      </c>
      <c r="AH110" s="124">
        <f t="shared" si="382"/>
        <v>290874.94333333336</v>
      </c>
      <c r="AI110" s="124"/>
      <c r="AJ110" s="124"/>
      <c r="AK110" s="125"/>
      <c r="AL110" s="124"/>
      <c r="AM110" s="124"/>
      <c r="AN110" s="124"/>
      <c r="AO110" s="124"/>
      <c r="AP110" s="124"/>
      <c r="AQ110" s="124"/>
      <c r="AR110" s="124">
        <f t="shared" si="423"/>
        <v>0</v>
      </c>
      <c r="AS110" s="140"/>
      <c r="AT110" s="124">
        <f t="shared" si="385"/>
        <v>0</v>
      </c>
      <c r="AU110" s="124"/>
      <c r="AV110" s="124"/>
      <c r="AW110" s="124"/>
      <c r="AX110" s="124"/>
      <c r="AY110" s="124"/>
      <c r="AZ110" s="124">
        <f t="shared" si="388"/>
        <v>0</v>
      </c>
      <c r="BA110" s="124"/>
      <c r="BB110" s="124"/>
      <c r="BC110" s="124"/>
      <c r="BD110" s="124"/>
      <c r="BE110" s="124"/>
      <c r="BF110" s="124"/>
      <c r="BG110" s="124"/>
      <c r="BH110" s="124"/>
      <c r="BI110" s="124"/>
      <c r="BJ110" s="124">
        <f t="shared" si="393"/>
        <v>0</v>
      </c>
      <c r="BK110" s="124"/>
      <c r="BL110" s="124">
        <f t="shared" si="394"/>
        <v>0</v>
      </c>
      <c r="BM110" s="124"/>
      <c r="BN110" s="124"/>
      <c r="BO110" s="124"/>
      <c r="BP110" s="124"/>
      <c r="BQ110" s="124"/>
      <c r="BR110" s="124">
        <f t="shared" si="425"/>
        <v>0</v>
      </c>
      <c r="BS110" s="124"/>
      <c r="BT110" s="124"/>
      <c r="BU110" s="124"/>
      <c r="BV110" s="124">
        <f t="shared" si="399"/>
        <v>0</v>
      </c>
      <c r="BW110" s="124"/>
      <c r="BX110" s="129">
        <f t="shared" si="400"/>
        <v>0</v>
      </c>
      <c r="BY110" s="124"/>
      <c r="BZ110" s="124"/>
      <c r="CA110" s="124"/>
      <c r="CB110" s="124"/>
      <c r="CC110" s="124"/>
      <c r="CD110" s="124"/>
      <c r="CE110" s="124">
        <v>1</v>
      </c>
      <c r="CF110" s="124">
        <f t="shared" si="404"/>
        <v>63463.624000000011</v>
      </c>
      <c r="CG110" s="124"/>
      <c r="CH110" s="124"/>
      <c r="CI110" s="124"/>
      <c r="CJ110" s="124"/>
      <c r="CK110" s="124"/>
      <c r="CL110" s="124"/>
      <c r="CM110" s="124"/>
      <c r="CN110" s="124"/>
      <c r="CO110" s="124"/>
      <c r="CP110" s="124">
        <f>(CO110*$E110*$G110*$H110*$M110*$CP$13)</f>
        <v>0</v>
      </c>
      <c r="CQ110" s="124"/>
      <c r="CR110" s="124"/>
      <c r="CS110" s="124"/>
      <c r="CT110" s="124">
        <f>(CS110*$E110*$G110*$H110*$N110*$CT$13)</f>
        <v>0</v>
      </c>
      <c r="CU110" s="124"/>
      <c r="CV110" s="124"/>
      <c r="CW110" s="124"/>
      <c r="CX110" s="124"/>
      <c r="CY110" s="140"/>
      <c r="CZ110" s="124"/>
      <c r="DA110" s="124"/>
      <c r="DB110" s="129"/>
      <c r="DC110" s="124">
        <v>5</v>
      </c>
      <c r="DD110" s="124">
        <f t="shared" si="416"/>
        <v>317318.12</v>
      </c>
      <c r="DE110" s="141"/>
      <c r="DF110" s="124"/>
      <c r="DG110" s="124"/>
      <c r="DH110" s="124">
        <f t="shared" si="418"/>
        <v>0</v>
      </c>
      <c r="DI110" s="124"/>
      <c r="DJ110" s="124"/>
      <c r="DK110" s="124"/>
      <c r="DL110" s="156"/>
      <c r="DM110" s="124">
        <f t="shared" si="420"/>
        <v>11</v>
      </c>
      <c r="DN110" s="124">
        <f t="shared" si="420"/>
        <v>671656.68733333331</v>
      </c>
    </row>
    <row r="111" spans="1:118" ht="43.5" customHeight="1" x14ac:dyDescent="0.25">
      <c r="A111" s="104"/>
      <c r="B111" s="135">
        <v>83</v>
      </c>
      <c r="C111" s="240" t="s">
        <v>314</v>
      </c>
      <c r="D111" s="118" t="s">
        <v>315</v>
      </c>
      <c r="E111" s="107">
        <f t="shared" si="308"/>
        <v>23460</v>
      </c>
      <c r="F111" s="108">
        <v>23500</v>
      </c>
      <c r="G111" s="145">
        <v>2.99</v>
      </c>
      <c r="H111" s="120">
        <v>1</v>
      </c>
      <c r="I111" s="121"/>
      <c r="J111" s="121"/>
      <c r="K111" s="121"/>
      <c r="L111" s="121"/>
      <c r="M111" s="122">
        <v>1.4</v>
      </c>
      <c r="N111" s="122">
        <v>1.68</v>
      </c>
      <c r="O111" s="122">
        <v>2.23</v>
      </c>
      <c r="P111" s="123">
        <v>2.57</v>
      </c>
      <c r="Q111" s="124">
        <v>2</v>
      </c>
      <c r="R111" s="124">
        <f>(Q111*$E111*$G111*$H111*$M111*$R$13)/12*11+(Q111*$F111*$G111*$H111*$M111*$R$13)/12</f>
        <v>216078.52933333337</v>
      </c>
      <c r="S111" s="146">
        <v>43</v>
      </c>
      <c r="T111" s="124">
        <f t="shared" si="377"/>
        <v>4645688.3806666667</v>
      </c>
      <c r="U111" s="124"/>
      <c r="V111" s="124">
        <f t="shared" si="378"/>
        <v>0</v>
      </c>
      <c r="W111" s="124"/>
      <c r="X111" s="124"/>
      <c r="Y111" s="124"/>
      <c r="Z111" s="124">
        <f t="shared" si="380"/>
        <v>0</v>
      </c>
      <c r="AA111" s="124"/>
      <c r="AB111" s="124"/>
      <c r="AC111" s="124"/>
      <c r="AD111" s="124"/>
      <c r="AE111" s="124"/>
      <c r="AF111" s="124"/>
      <c r="AG111" s="124"/>
      <c r="AH111" s="124">
        <f t="shared" ref="AH111:AH112" si="426">(AG111*$E111*$G111*$H111*$M111*$AH$13)</f>
        <v>0</v>
      </c>
      <c r="AI111" s="124"/>
      <c r="AJ111" s="124"/>
      <c r="AK111" s="125"/>
      <c r="AL111" s="124"/>
      <c r="AM111" s="124"/>
      <c r="AN111" s="124"/>
      <c r="AO111" s="124"/>
      <c r="AP111" s="124"/>
      <c r="AQ111" s="124">
        <v>1</v>
      </c>
      <c r="AR111" s="124">
        <f t="shared" si="423"/>
        <v>129647.11760000001</v>
      </c>
      <c r="AS111" s="140"/>
      <c r="AT111" s="124">
        <f t="shared" si="385"/>
        <v>0</v>
      </c>
      <c r="AU111" s="124"/>
      <c r="AV111" s="124"/>
      <c r="AW111" s="124"/>
      <c r="AX111" s="124"/>
      <c r="AY111" s="124"/>
      <c r="AZ111" s="124">
        <f t="shared" si="388"/>
        <v>0</v>
      </c>
      <c r="BA111" s="124"/>
      <c r="BB111" s="124"/>
      <c r="BC111" s="124"/>
      <c r="BD111" s="124"/>
      <c r="BE111" s="124"/>
      <c r="BF111" s="124"/>
      <c r="BG111" s="124"/>
      <c r="BH111" s="124"/>
      <c r="BI111" s="124">
        <v>3</v>
      </c>
      <c r="BJ111" s="124">
        <f t="shared" si="393"/>
        <v>353583.04800000001</v>
      </c>
      <c r="BK111" s="124">
        <v>2</v>
      </c>
      <c r="BL111" s="124">
        <f t="shared" si="394"/>
        <v>259294.23520000002</v>
      </c>
      <c r="BM111" s="124"/>
      <c r="BN111" s="124"/>
      <c r="BO111" s="124"/>
      <c r="BP111" s="124"/>
      <c r="BQ111" s="124">
        <v>18</v>
      </c>
      <c r="BR111" s="124">
        <f t="shared" si="425"/>
        <v>2121498.2880000002</v>
      </c>
      <c r="BS111" s="124"/>
      <c r="BT111" s="124"/>
      <c r="BU111" s="124">
        <v>10</v>
      </c>
      <c r="BV111" s="124">
        <f t="shared" si="399"/>
        <v>1414332.192</v>
      </c>
      <c r="BW111" s="124">
        <v>5</v>
      </c>
      <c r="BX111" s="129">
        <f t="shared" si="400"/>
        <v>707166.09600000002</v>
      </c>
      <c r="BY111" s="124"/>
      <c r="BZ111" s="124"/>
      <c r="CA111" s="124"/>
      <c r="CB111" s="124"/>
      <c r="CC111" s="124"/>
      <c r="CD111" s="124"/>
      <c r="CE111" s="124"/>
      <c r="CF111" s="124"/>
      <c r="CG111" s="124"/>
      <c r="CH111" s="124"/>
      <c r="CI111" s="124"/>
      <c r="CJ111" s="124"/>
      <c r="CK111" s="124"/>
      <c r="CL111" s="124"/>
      <c r="CM111" s="124"/>
      <c r="CN111" s="124"/>
      <c r="CO111" s="124">
        <v>1</v>
      </c>
      <c r="CP111" s="124">
        <f t="shared" ref="CP111" si="427">(CO111*$E111*$G111*$H111*$M111*$CP$13)/12*11+(CO111*$F111*$G111*$H111*$M111*$CP$13)/12</f>
        <v>88395.762000000002</v>
      </c>
      <c r="CQ111" s="124"/>
      <c r="CR111" s="124"/>
      <c r="CS111" s="124"/>
      <c r="CT111" s="124">
        <f>(CS111*$E111*$G111*$H111*$N111*$CT$13)</f>
        <v>0</v>
      </c>
      <c r="CU111" s="124"/>
      <c r="CV111" s="124"/>
      <c r="CW111" s="124"/>
      <c r="CX111" s="124"/>
      <c r="CY111" s="140"/>
      <c r="CZ111" s="124"/>
      <c r="DA111" s="124"/>
      <c r="DB111" s="129"/>
      <c r="DC111" s="124"/>
      <c r="DD111" s="124">
        <f>(DC111*$E111*$G111*$H111*$N111*$DD$13)</f>
        <v>0</v>
      </c>
      <c r="DE111" s="141"/>
      <c r="DF111" s="124"/>
      <c r="DG111" s="124">
        <v>8</v>
      </c>
      <c r="DH111" s="124">
        <f t="shared" si="418"/>
        <v>942888.12800000014</v>
      </c>
      <c r="DI111" s="124"/>
      <c r="DJ111" s="124"/>
      <c r="DK111" s="124"/>
      <c r="DL111" s="156"/>
      <c r="DM111" s="124">
        <f t="shared" si="420"/>
        <v>93</v>
      </c>
      <c r="DN111" s="124">
        <f t="shared" si="420"/>
        <v>10878571.776800003</v>
      </c>
    </row>
    <row r="112" spans="1:118" ht="45.75" customHeight="1" x14ac:dyDescent="0.25">
      <c r="A112" s="104"/>
      <c r="B112" s="135">
        <v>84</v>
      </c>
      <c r="C112" s="240" t="s">
        <v>316</v>
      </c>
      <c r="D112" s="118" t="s">
        <v>317</v>
      </c>
      <c r="E112" s="107">
        <f t="shared" si="308"/>
        <v>23460</v>
      </c>
      <c r="F112" s="108">
        <v>23500</v>
      </c>
      <c r="G112" s="145">
        <v>3.54</v>
      </c>
      <c r="H112" s="120">
        <v>1</v>
      </c>
      <c r="I112" s="121"/>
      <c r="J112" s="121"/>
      <c r="K112" s="121"/>
      <c r="L112" s="121"/>
      <c r="M112" s="122">
        <v>1.4</v>
      </c>
      <c r="N112" s="122">
        <v>1.68</v>
      </c>
      <c r="O112" s="122">
        <v>2.23</v>
      </c>
      <c r="P112" s="123">
        <v>2.57</v>
      </c>
      <c r="Q112" s="124">
        <v>1</v>
      </c>
      <c r="R112" s="124">
        <f>(Q112*$E112*$G112*$H112*$M112*$R$13)/12*11+(Q112*$F112*$G112*$H112*$M112*$R$13)/12</f>
        <v>127912.70799999998</v>
      </c>
      <c r="S112" s="146"/>
      <c r="T112" s="124">
        <f t="shared" si="377"/>
        <v>0</v>
      </c>
      <c r="U112" s="124"/>
      <c r="V112" s="124">
        <f t="shared" si="378"/>
        <v>0</v>
      </c>
      <c r="W112" s="124"/>
      <c r="X112" s="124"/>
      <c r="Y112" s="124"/>
      <c r="Z112" s="124">
        <f t="shared" si="380"/>
        <v>0</v>
      </c>
      <c r="AA112" s="124"/>
      <c r="AB112" s="124"/>
      <c r="AC112" s="124"/>
      <c r="AD112" s="124"/>
      <c r="AE112" s="124"/>
      <c r="AF112" s="124"/>
      <c r="AG112" s="124"/>
      <c r="AH112" s="124">
        <f t="shared" si="426"/>
        <v>0</v>
      </c>
      <c r="AI112" s="124"/>
      <c r="AJ112" s="124"/>
      <c r="AK112" s="125"/>
      <c r="AL112" s="124"/>
      <c r="AM112" s="124"/>
      <c r="AN112" s="124"/>
      <c r="AO112" s="124"/>
      <c r="AP112" s="124"/>
      <c r="AQ112" s="124"/>
      <c r="AR112" s="124">
        <f>(AQ112*$E112*$G112*$H112*$N112*$AR$13)</f>
        <v>0</v>
      </c>
      <c r="AS112" s="140"/>
      <c r="AT112" s="124">
        <f t="shared" si="385"/>
        <v>0</v>
      </c>
      <c r="AU112" s="124"/>
      <c r="AV112" s="124"/>
      <c r="AW112" s="124"/>
      <c r="AX112" s="124"/>
      <c r="AY112" s="124"/>
      <c r="AZ112" s="124">
        <f t="shared" si="388"/>
        <v>0</v>
      </c>
      <c r="BA112" s="124"/>
      <c r="BB112" s="124"/>
      <c r="BC112" s="124"/>
      <c r="BD112" s="124"/>
      <c r="BE112" s="124"/>
      <c r="BF112" s="124"/>
      <c r="BG112" s="124"/>
      <c r="BH112" s="124"/>
      <c r="BI112" s="124"/>
      <c r="BJ112" s="124"/>
      <c r="BK112" s="124"/>
      <c r="BL112" s="124"/>
      <c r="BM112" s="124"/>
      <c r="BN112" s="124"/>
      <c r="BO112" s="124"/>
      <c r="BP112" s="124"/>
      <c r="BQ112" s="124"/>
      <c r="BR112" s="124">
        <f t="shared" si="425"/>
        <v>0</v>
      </c>
      <c r="BS112" s="124"/>
      <c r="BT112" s="124"/>
      <c r="BU112" s="124"/>
      <c r="BV112" s="124"/>
      <c r="BW112" s="124"/>
      <c r="BX112" s="129"/>
      <c r="BY112" s="124"/>
      <c r="BZ112" s="124"/>
      <c r="CA112" s="124"/>
      <c r="CB112" s="124"/>
      <c r="CC112" s="124"/>
      <c r="CD112" s="124"/>
      <c r="CE112" s="124"/>
      <c r="CF112" s="124"/>
      <c r="CG112" s="124"/>
      <c r="CH112" s="124"/>
      <c r="CI112" s="124"/>
      <c r="CJ112" s="124"/>
      <c r="CK112" s="124"/>
      <c r="CL112" s="124"/>
      <c r="CM112" s="124"/>
      <c r="CN112" s="124"/>
      <c r="CO112" s="124"/>
      <c r="CP112" s="124"/>
      <c r="CQ112" s="124"/>
      <c r="CR112" s="124"/>
      <c r="CS112" s="124"/>
      <c r="CT112" s="124"/>
      <c r="CU112" s="124"/>
      <c r="CV112" s="124"/>
      <c r="CW112" s="124"/>
      <c r="CX112" s="124"/>
      <c r="CY112" s="140"/>
      <c r="CZ112" s="124"/>
      <c r="DA112" s="124"/>
      <c r="DB112" s="129"/>
      <c r="DC112" s="124"/>
      <c r="DD112" s="124"/>
      <c r="DE112" s="141"/>
      <c r="DF112" s="124"/>
      <c r="DG112" s="124"/>
      <c r="DH112" s="124"/>
      <c r="DI112" s="124"/>
      <c r="DJ112" s="124"/>
      <c r="DK112" s="124"/>
      <c r="DL112" s="156"/>
      <c r="DM112" s="124">
        <f t="shared" si="420"/>
        <v>1</v>
      </c>
      <c r="DN112" s="124">
        <f t="shared" si="420"/>
        <v>127912.70799999998</v>
      </c>
    </row>
    <row r="113" spans="1:118" s="236" customFormat="1" ht="15.75" customHeight="1" x14ac:dyDescent="0.25">
      <c r="A113" s="104">
        <v>14</v>
      </c>
      <c r="B113" s="143"/>
      <c r="C113" s="143"/>
      <c r="D113" s="106" t="s">
        <v>318</v>
      </c>
      <c r="E113" s="107">
        <f t="shared" si="308"/>
        <v>23460</v>
      </c>
      <c r="F113" s="108">
        <v>23500</v>
      </c>
      <c r="G113" s="144"/>
      <c r="H113" s="120"/>
      <c r="I113" s="121"/>
      <c r="J113" s="121"/>
      <c r="K113" s="121"/>
      <c r="L113" s="121"/>
      <c r="M113" s="133">
        <v>1.4</v>
      </c>
      <c r="N113" s="133">
        <v>1.68</v>
      </c>
      <c r="O113" s="133">
        <v>2.23</v>
      </c>
      <c r="P113" s="134">
        <v>2.57</v>
      </c>
      <c r="Q113" s="115">
        <f>SUM(Q114:Q116)</f>
        <v>122</v>
      </c>
      <c r="R113" s="115">
        <f t="shared" ref="R113:Z113" si="428">SUM(R114:R116)</f>
        <v>6629780.6959999995</v>
      </c>
      <c r="S113" s="115">
        <f t="shared" si="428"/>
        <v>46</v>
      </c>
      <c r="T113" s="115">
        <f t="shared" si="428"/>
        <v>2756627.2579999999</v>
      </c>
      <c r="U113" s="115">
        <f t="shared" si="428"/>
        <v>90</v>
      </c>
      <c r="V113" s="115">
        <f t="shared" si="428"/>
        <v>5756165.4786999999</v>
      </c>
      <c r="W113" s="115">
        <f t="shared" si="428"/>
        <v>0</v>
      </c>
      <c r="X113" s="115">
        <f t="shared" si="428"/>
        <v>0</v>
      </c>
      <c r="Y113" s="115">
        <f t="shared" si="428"/>
        <v>22</v>
      </c>
      <c r="Z113" s="115">
        <f t="shared" si="428"/>
        <v>1717971.1919999998</v>
      </c>
      <c r="AA113" s="115"/>
      <c r="AB113" s="115"/>
      <c r="AC113" s="115">
        <f t="shared" ref="AC113:AH113" si="429">SUM(AC114:AC116)</f>
        <v>0</v>
      </c>
      <c r="AD113" s="115">
        <f t="shared" si="429"/>
        <v>0</v>
      </c>
      <c r="AE113" s="115">
        <f t="shared" si="429"/>
        <v>0</v>
      </c>
      <c r="AF113" s="115">
        <f t="shared" si="429"/>
        <v>0</v>
      </c>
      <c r="AG113" s="115">
        <f t="shared" si="429"/>
        <v>46</v>
      </c>
      <c r="AH113" s="115">
        <f t="shared" si="429"/>
        <v>2436845.4880000004</v>
      </c>
      <c r="AI113" s="115"/>
      <c r="AJ113" s="115"/>
      <c r="AK113" s="115">
        <f t="shared" ref="AK113:CV113" si="430">SUM(AK114:AK116)</f>
        <v>0</v>
      </c>
      <c r="AL113" s="115">
        <f t="shared" si="430"/>
        <v>0</v>
      </c>
      <c r="AM113" s="115">
        <f t="shared" si="430"/>
        <v>743</v>
      </c>
      <c r="AN113" s="115">
        <f t="shared" si="430"/>
        <v>37055661.104000002</v>
      </c>
      <c r="AO113" s="115">
        <f t="shared" si="430"/>
        <v>187</v>
      </c>
      <c r="AP113" s="115">
        <f t="shared" si="430"/>
        <v>7599966.0660000015</v>
      </c>
      <c r="AQ113" s="115">
        <f t="shared" si="430"/>
        <v>213</v>
      </c>
      <c r="AR113" s="115">
        <f t="shared" si="430"/>
        <v>11660435.740800001</v>
      </c>
      <c r="AS113" s="115">
        <f t="shared" si="430"/>
        <v>6</v>
      </c>
      <c r="AT113" s="115">
        <f t="shared" si="430"/>
        <v>534992.37120000005</v>
      </c>
      <c r="AU113" s="115">
        <f t="shared" si="430"/>
        <v>12</v>
      </c>
      <c r="AV113" s="115">
        <f t="shared" si="430"/>
        <v>437071.21919999999</v>
      </c>
      <c r="AW113" s="115">
        <f t="shared" si="430"/>
        <v>0</v>
      </c>
      <c r="AX113" s="115">
        <f t="shared" si="430"/>
        <v>0</v>
      </c>
      <c r="AY113" s="115">
        <f t="shared" si="430"/>
        <v>0</v>
      </c>
      <c r="AZ113" s="115">
        <f t="shared" si="430"/>
        <v>0</v>
      </c>
      <c r="BA113" s="115">
        <f t="shared" si="430"/>
        <v>0</v>
      </c>
      <c r="BB113" s="115">
        <f t="shared" si="430"/>
        <v>0</v>
      </c>
      <c r="BC113" s="115">
        <f t="shared" si="430"/>
        <v>0</v>
      </c>
      <c r="BD113" s="115">
        <f t="shared" si="430"/>
        <v>0</v>
      </c>
      <c r="BE113" s="115">
        <f t="shared" si="430"/>
        <v>0</v>
      </c>
      <c r="BF113" s="115">
        <f t="shared" si="430"/>
        <v>0</v>
      </c>
      <c r="BG113" s="115">
        <f t="shared" si="430"/>
        <v>0</v>
      </c>
      <c r="BH113" s="115">
        <f t="shared" si="430"/>
        <v>0</v>
      </c>
      <c r="BI113" s="115">
        <f t="shared" si="430"/>
        <v>11</v>
      </c>
      <c r="BJ113" s="115">
        <f t="shared" si="430"/>
        <v>648038.49600000004</v>
      </c>
      <c r="BK113" s="115">
        <f t="shared" si="430"/>
        <v>0</v>
      </c>
      <c r="BL113" s="115">
        <f t="shared" si="430"/>
        <v>0</v>
      </c>
      <c r="BM113" s="115">
        <f t="shared" si="430"/>
        <v>0</v>
      </c>
      <c r="BN113" s="115">
        <f t="shared" si="430"/>
        <v>0</v>
      </c>
      <c r="BO113" s="115">
        <f t="shared" si="430"/>
        <v>0</v>
      </c>
      <c r="BP113" s="115">
        <f t="shared" si="430"/>
        <v>0</v>
      </c>
      <c r="BQ113" s="115">
        <f t="shared" si="430"/>
        <v>20</v>
      </c>
      <c r="BR113" s="115">
        <f t="shared" si="430"/>
        <v>946041.60000000009</v>
      </c>
      <c r="BS113" s="115">
        <f t="shared" si="430"/>
        <v>0</v>
      </c>
      <c r="BT113" s="115">
        <f t="shared" si="430"/>
        <v>0</v>
      </c>
      <c r="BU113" s="115">
        <f t="shared" si="430"/>
        <v>18</v>
      </c>
      <c r="BV113" s="115">
        <f t="shared" si="430"/>
        <v>1091258.9855999998</v>
      </c>
      <c r="BW113" s="115">
        <f t="shared" si="430"/>
        <v>21</v>
      </c>
      <c r="BX113" s="115">
        <f t="shared" si="430"/>
        <v>876980.56319999986</v>
      </c>
      <c r="BY113" s="115">
        <f t="shared" si="430"/>
        <v>0</v>
      </c>
      <c r="BZ113" s="115">
        <f t="shared" si="430"/>
        <v>0</v>
      </c>
      <c r="CA113" s="115">
        <f t="shared" si="430"/>
        <v>0</v>
      </c>
      <c r="CB113" s="115">
        <f t="shared" si="430"/>
        <v>0</v>
      </c>
      <c r="CC113" s="115">
        <f t="shared" si="430"/>
        <v>160</v>
      </c>
      <c r="CD113" s="115">
        <f t="shared" si="430"/>
        <v>7371240.7999999998</v>
      </c>
      <c r="CE113" s="115">
        <f t="shared" si="430"/>
        <v>13</v>
      </c>
      <c r="CF113" s="115">
        <f t="shared" si="430"/>
        <v>856167.64799999993</v>
      </c>
      <c r="CG113" s="115">
        <f t="shared" si="430"/>
        <v>0</v>
      </c>
      <c r="CH113" s="115">
        <f t="shared" si="430"/>
        <v>0</v>
      </c>
      <c r="CI113" s="115">
        <f t="shared" si="430"/>
        <v>0</v>
      </c>
      <c r="CJ113" s="115">
        <f t="shared" si="430"/>
        <v>0</v>
      </c>
      <c r="CK113" s="115">
        <f t="shared" si="430"/>
        <v>13</v>
      </c>
      <c r="CL113" s="115">
        <f t="shared" si="430"/>
        <v>594429.47199999995</v>
      </c>
      <c r="CM113" s="115">
        <f t="shared" si="430"/>
        <v>8</v>
      </c>
      <c r="CN113" s="115">
        <f t="shared" si="430"/>
        <v>279870.63999999996</v>
      </c>
      <c r="CO113" s="115">
        <f t="shared" si="430"/>
        <v>23</v>
      </c>
      <c r="CP113" s="115">
        <f t="shared" si="430"/>
        <v>784031.97600000002</v>
      </c>
      <c r="CQ113" s="115">
        <f t="shared" si="430"/>
        <v>2</v>
      </c>
      <c r="CR113" s="115">
        <f t="shared" si="430"/>
        <v>114313.36</v>
      </c>
      <c r="CS113" s="115">
        <f t="shared" si="430"/>
        <v>43</v>
      </c>
      <c r="CT113" s="115">
        <f t="shared" si="430"/>
        <v>1955941.0079999999</v>
      </c>
      <c r="CU113" s="115">
        <f t="shared" si="430"/>
        <v>10</v>
      </c>
      <c r="CV113" s="115">
        <f t="shared" si="430"/>
        <v>508497.35999999993</v>
      </c>
      <c r="CW113" s="115">
        <f t="shared" ref="CW113:DN113" si="431">SUM(CW114:CW116)</f>
        <v>0</v>
      </c>
      <c r="CX113" s="115">
        <f t="shared" si="431"/>
        <v>0</v>
      </c>
      <c r="CY113" s="115">
        <f t="shared" si="431"/>
        <v>0</v>
      </c>
      <c r="CZ113" s="115">
        <f t="shared" si="431"/>
        <v>0</v>
      </c>
      <c r="DA113" s="115">
        <f t="shared" si="431"/>
        <v>0</v>
      </c>
      <c r="DB113" s="115">
        <f t="shared" si="431"/>
        <v>0</v>
      </c>
      <c r="DC113" s="115">
        <f t="shared" si="431"/>
        <v>0</v>
      </c>
      <c r="DD113" s="115">
        <f t="shared" si="431"/>
        <v>0</v>
      </c>
      <c r="DE113" s="115">
        <f t="shared" si="431"/>
        <v>0</v>
      </c>
      <c r="DF113" s="115">
        <f t="shared" si="431"/>
        <v>0</v>
      </c>
      <c r="DG113" s="115">
        <f t="shared" si="431"/>
        <v>9</v>
      </c>
      <c r="DH113" s="115">
        <f t="shared" si="431"/>
        <v>439909.34399999998</v>
      </c>
      <c r="DI113" s="115">
        <f t="shared" si="431"/>
        <v>0</v>
      </c>
      <c r="DJ113" s="115">
        <f t="shared" si="431"/>
        <v>0</v>
      </c>
      <c r="DK113" s="115">
        <f t="shared" si="431"/>
        <v>2</v>
      </c>
      <c r="DL113" s="115">
        <f t="shared" si="431"/>
        <v>124460.7824</v>
      </c>
      <c r="DM113" s="115">
        <f t="shared" si="431"/>
        <v>1840</v>
      </c>
      <c r="DN113" s="115">
        <f t="shared" si="431"/>
        <v>93176698.649099991</v>
      </c>
    </row>
    <row r="114" spans="1:118" ht="30" customHeight="1" x14ac:dyDescent="0.25">
      <c r="A114" s="104"/>
      <c r="B114" s="135">
        <v>85</v>
      </c>
      <c r="C114" s="235" t="s">
        <v>319</v>
      </c>
      <c r="D114" s="118" t="s">
        <v>320</v>
      </c>
      <c r="E114" s="107">
        <f t="shared" si="308"/>
        <v>23460</v>
      </c>
      <c r="F114" s="108">
        <v>23500</v>
      </c>
      <c r="G114" s="136">
        <v>0.84</v>
      </c>
      <c r="H114" s="120">
        <v>1</v>
      </c>
      <c r="I114" s="121"/>
      <c r="J114" s="121"/>
      <c r="K114" s="121"/>
      <c r="L114" s="121"/>
      <c r="M114" s="122">
        <v>1.4</v>
      </c>
      <c r="N114" s="122">
        <v>1.68</v>
      </c>
      <c r="O114" s="122">
        <v>2.23</v>
      </c>
      <c r="P114" s="123">
        <v>2.57</v>
      </c>
      <c r="Q114" s="124">
        <v>32</v>
      </c>
      <c r="R114" s="124">
        <f>(Q114*$E114*$G114*$H114*$M114*$R$13)/12*11+(Q114*$F114*$G114*$H114*$M114*$R$13)/12</f>
        <v>971269.37599999993</v>
      </c>
      <c r="S114" s="124">
        <v>5</v>
      </c>
      <c r="T114" s="124">
        <f t="shared" si="377"/>
        <v>151760.84</v>
      </c>
      <c r="U114" s="124">
        <v>20</v>
      </c>
      <c r="V114" s="124">
        <f t="shared" ref="V114:V116" si="432">(U114*$E114*$G114*$H114*$M114*$V$13)/12*11+(U114*$F114*$G114*$H114*$M114*$V$13)/12</f>
        <v>679336.70559999987</v>
      </c>
      <c r="W114" s="124"/>
      <c r="X114" s="124">
        <f>(W114*$E114*$G114*$H114*$M114*$X$13)</f>
        <v>0</v>
      </c>
      <c r="Y114" s="124">
        <v>2</v>
      </c>
      <c r="Z114" s="124">
        <f t="shared" ref="Z114:Z116" si="433">(Y114*$E114*$G114*$H114*$M114*$Z$13)/12*4+(Y114*$E114*$G114*$H114*$M114*$Z$15)/12*7+(Y114*$F114*$G114*$H114*$M114*$Z$15)/12</f>
        <v>71742.271999999983</v>
      </c>
      <c r="AA114" s="124"/>
      <c r="AB114" s="124"/>
      <c r="AC114" s="124"/>
      <c r="AD114" s="124">
        <f>(AC114*$E114*$G114*$H114*$M114*$AD$13)</f>
        <v>0</v>
      </c>
      <c r="AE114" s="124"/>
      <c r="AF114" s="124"/>
      <c r="AG114" s="124">
        <v>14</v>
      </c>
      <c r="AH114" s="124">
        <f t="shared" ref="AH114:AH115" si="434">(AG114*$E114*$G114*$H114*$M114*$AH$13)/12*11+(AG114*$F114*$G114*$H114*$M114*$AH$13)/12</f>
        <v>424930.35200000001</v>
      </c>
      <c r="AI114" s="124"/>
      <c r="AJ114" s="124"/>
      <c r="AK114" s="125"/>
      <c r="AL114" s="124">
        <f>(AK114*$E114*$G114*$H114*$M114*$AL$13)</f>
        <v>0</v>
      </c>
      <c r="AM114" s="124">
        <v>307</v>
      </c>
      <c r="AN114" s="124">
        <f t="shared" ref="AN114:AN116" si="435">(AM114*$E114*$G114*$H114*$M114*$AN$13)/12*11+(AM114*$F114*$G114*$H114*$M114*$AN$13)/12</f>
        <v>9318115.5759999994</v>
      </c>
      <c r="AO114" s="124">
        <v>132</v>
      </c>
      <c r="AP114" s="124">
        <f t="shared" ref="AP114:AP116" si="436">(AO114*$E114*$G114*$H114*$M114*$AP$13)/12*11+(AO114*$F114*$G114*$H114*$M114*$AP$13)/12</f>
        <v>4006486.1760000004</v>
      </c>
      <c r="AQ114" s="124">
        <v>113</v>
      </c>
      <c r="AR114" s="124">
        <f t="shared" ref="AR114:AR115" si="437">(AQ114*$E114*$G114*$H114*$N114*$AR$13)/12*11+(AQ114*$F114*$G114*$H114*$N114*$AR$13)/12</f>
        <v>4115753.9807999996</v>
      </c>
      <c r="AS114" s="140"/>
      <c r="AT114" s="124">
        <f>(AS114*$E114*$G114*$H114*$N114*$AT$13)/12*4+(AS114*$E114*$G114*$H114*$N114*$AT$15)/12*8</f>
        <v>0</v>
      </c>
      <c r="AU114" s="124">
        <v>12</v>
      </c>
      <c r="AV114" s="129">
        <f>(AU114*$E114*$G114*$H114*$N114*$AV$13)/12*11+(AU114*$F114*$G114*$H114*$N114*$AV$13)/12</f>
        <v>437071.21919999999</v>
      </c>
      <c r="AW114" s="124"/>
      <c r="AX114" s="124">
        <f>(AW114*$E114*$G114*$H114*$M114*$AX$13)</f>
        <v>0</v>
      </c>
      <c r="AY114" s="124"/>
      <c r="AZ114" s="124">
        <f>(AY114*$E114*$G114*$H114*$M114*$AZ$13)</f>
        <v>0</v>
      </c>
      <c r="BA114" s="124"/>
      <c r="BB114" s="124">
        <f>(BA114*$E114*$G114*$H114*$M114*$BB$13)</f>
        <v>0</v>
      </c>
      <c r="BC114" s="124">
        <v>0</v>
      </c>
      <c r="BD114" s="124">
        <f>(BC114*$E114*$G114*$H114*$M114*$BD$13)</f>
        <v>0</v>
      </c>
      <c r="BE114" s="124">
        <v>0</v>
      </c>
      <c r="BF114" s="124">
        <f>(BE114*$E114*$G114*$H114*$M114*$BF$13)</f>
        <v>0</v>
      </c>
      <c r="BG114" s="124">
        <v>0</v>
      </c>
      <c r="BH114" s="124">
        <f>(BG114*$E114*$G114*$H114*$M114*$BH$13)</f>
        <v>0</v>
      </c>
      <c r="BI114" s="124">
        <v>3</v>
      </c>
      <c r="BJ114" s="124">
        <f t="shared" ref="BJ114:BJ115" si="438">(BI114*$E114*$G114*$H114*$M114*$BJ$13)/12*11+(BI114*$F114*$G114*$H114*$M114*$BJ$13)/12</f>
        <v>99334.367999999988</v>
      </c>
      <c r="BK114" s="124"/>
      <c r="BL114" s="124">
        <f>(BK114*$E114*$G114*$H114*$N114*$BL$13)</f>
        <v>0</v>
      </c>
      <c r="BM114" s="124">
        <v>0</v>
      </c>
      <c r="BN114" s="124">
        <f>(BM114*$E114*$G114*$H114*$N114*$BN$13)</f>
        <v>0</v>
      </c>
      <c r="BO114" s="124">
        <v>0</v>
      </c>
      <c r="BP114" s="124">
        <f>(BO114*$E114*$G114*$H114*$N114*$BP$13)</f>
        <v>0</v>
      </c>
      <c r="BQ114" s="124">
        <v>12</v>
      </c>
      <c r="BR114" s="124">
        <f t="shared" ref="BR114:BR115" si="439">(BQ114*$E114*$G114*$H114*$N114*$BR$13)/12*11+(BQ114*$F114*$G114*$H114*$N114*$BR$13)/12</f>
        <v>397337.47200000001</v>
      </c>
      <c r="BS114" s="124"/>
      <c r="BT114" s="124">
        <f>(BS114*$E114*$G114*$H114*$N114*$BT$13)</f>
        <v>0</v>
      </c>
      <c r="BU114" s="124">
        <v>10</v>
      </c>
      <c r="BV114" s="124">
        <f t="shared" ref="BV114:BV116" si="440">(BU114*$E114*$G114*$H114*$N114*$BV$13)/12*11+(BU114*$F114*$G114*$H114*$N114*$BV$13)/12</f>
        <v>397337.47199999995</v>
      </c>
      <c r="BW114" s="124">
        <v>20</v>
      </c>
      <c r="BX114" s="129">
        <f t="shared" ref="BX114:BX115" si="441">(BW114*$E114*$G114*$H114*$N114*$BX$13)/12*11+(BW114*$F114*$G114*$H114*$N114*$BX$13)/12</f>
        <v>794674.9439999999</v>
      </c>
      <c r="BY114" s="124">
        <v>0</v>
      </c>
      <c r="BZ114" s="124">
        <f>(BY114*$E114*$G114*$H114*$M114*$BZ$13)</f>
        <v>0</v>
      </c>
      <c r="CA114" s="124">
        <v>0</v>
      </c>
      <c r="CB114" s="124">
        <f>(CA114*$E114*$G114*$H114*$M114*$CB$13)</f>
        <v>0</v>
      </c>
      <c r="CC114" s="124">
        <v>60</v>
      </c>
      <c r="CD114" s="124">
        <f t="shared" ref="CD114:CD115" si="442">(CC114*$E114*$G114*$H114*$M114*$CD$13)/12*11+(CC114*$F114*$G114*$H114*$M114*$CD$13)/12</f>
        <v>1655572.7999999998</v>
      </c>
      <c r="CE114" s="124">
        <v>1</v>
      </c>
      <c r="CF114" s="124">
        <f t="shared" ref="CF114:CF115" si="443">(CE114*$E114*$G114*$H114*$N114*$CF$13)/12*11+(CE114*$F114*$G114*$H114*$N114*$CF$13)/12</f>
        <v>33111.455999999991</v>
      </c>
      <c r="CG114" s="124"/>
      <c r="CH114" s="124">
        <f>(CG114*$E114*$G114*$H114*$M114*$CH$13)</f>
        <v>0</v>
      </c>
      <c r="CI114" s="124"/>
      <c r="CJ114" s="124">
        <f>(CI114*$E114*$G114*$H114*$M114*$CJ$13)</f>
        <v>0</v>
      </c>
      <c r="CK114" s="124"/>
      <c r="CL114" s="124">
        <f>(CK114*$E114*$G114*$H114*$M114*$CL$13)</f>
        <v>0</v>
      </c>
      <c r="CM114" s="124">
        <v>6</v>
      </c>
      <c r="CN114" s="124">
        <f t="shared" ref="CN114:CN115" si="444">(CM114*$E114*$G114*$H114*$M114*$CN$13)/12*11+(CM114*$F114*$G114*$H114*$M114*$CN$13)/12</f>
        <v>165557.27999999997</v>
      </c>
      <c r="CO114" s="124">
        <v>15</v>
      </c>
      <c r="CP114" s="124">
        <f t="shared" ref="CP114:CP115" si="445">(CO114*$E114*$G114*$H114*$M114*$CP$13)/12*11+(CO114*$F114*$G114*$H114*$M114*$CP$13)/12</f>
        <v>372503.88</v>
      </c>
      <c r="CQ114" s="124"/>
      <c r="CR114" s="124">
        <f>(CQ114*$E114*$G114*$H114*$M114*$CR$13)</f>
        <v>0</v>
      </c>
      <c r="CS114" s="124">
        <v>28</v>
      </c>
      <c r="CT114" s="124">
        <f t="shared" ref="CT114:CT115" si="446">(CS114*$E114*$G114*$H114*$N114*$CT$13)/12*11+(CS114*$F114*$G114*$H114*$N114*$CT$13)/12</f>
        <v>927120.76799999992</v>
      </c>
      <c r="CU114" s="124">
        <v>5</v>
      </c>
      <c r="CV114" s="124">
        <f t="shared" ref="CV114:CV115" si="447">(CU114*$E114*$G114*$H114*$N114*$CV$13)/12*11+(CU114*$F114*$G114*$H114*$N114*$CV$13)/12</f>
        <v>165557.27999999997</v>
      </c>
      <c r="CW114" s="124">
        <v>0</v>
      </c>
      <c r="CX114" s="124">
        <f>(CW114*$E114*$G114*$H114*$N114*$CX$13)</f>
        <v>0</v>
      </c>
      <c r="CY114" s="140"/>
      <c r="CZ114" s="124">
        <f>(CY114*$E114*$G114*$H114*$N114*$CZ$13)</f>
        <v>0</v>
      </c>
      <c r="DA114" s="124">
        <v>0</v>
      </c>
      <c r="DB114" s="129">
        <f>(DA114*$E114*$G114*$H114*$N114*$DB$13)</f>
        <v>0</v>
      </c>
      <c r="DC114" s="124"/>
      <c r="DD114" s="124">
        <f>(DC114*$E114*$G114*$H114*$N114*$DD$13)</f>
        <v>0</v>
      </c>
      <c r="DE114" s="141"/>
      <c r="DF114" s="124">
        <f>(DE114*$E114*$G114*$H114*$N114*$DF$13)</f>
        <v>0</v>
      </c>
      <c r="DG114" s="124">
        <v>5</v>
      </c>
      <c r="DH114" s="124">
        <f t="shared" ref="DH114:DH115" si="448">(DG114*$E114*$G114*$H114*$N114*$DH$13)/12*11+(DG114*$F114*$G114*$H114*$N114*$DH$13)/12</f>
        <v>165557.27999999997</v>
      </c>
      <c r="DI114" s="124"/>
      <c r="DJ114" s="124">
        <f>(DI114*$E114*$G114*$H114*$O114*$DJ$13)</f>
        <v>0</v>
      </c>
      <c r="DK114" s="124">
        <v>1</v>
      </c>
      <c r="DL114" s="129">
        <f t="shared" ref="DL114:DL115" si="449">(DK114*$E114*$G114*$H114*$P114*$DL$13)/12*11+(DK114*$F114*$G114*$H114*$P114*$DL$13)/12</f>
        <v>40522.1152</v>
      </c>
      <c r="DM114" s="124">
        <f t="shared" ref="DM114:DN116" si="450">SUM(Q114,S114,U114,W114,Y114,AA114,AC114,AE114,AG114,AI114,AK114,AM114,AS114,AW114,AY114,CC114,AO114,BC114,BE114,BG114,CQ114,BI114,BK114,AQ114,BO114,AU114,CS114,BQ114,CU114,BS114,BU114,BW114,CE114,BY114,CA114,CG114,CI114,CK114,CM114,CO114,CW114,CY114,BM114,BA114,DA114,DC114,DE114,DG114,DI114,DK114)</f>
        <v>803</v>
      </c>
      <c r="DN114" s="124">
        <f t="shared" si="450"/>
        <v>25390653.612799998</v>
      </c>
    </row>
    <row r="115" spans="1:118" ht="30" customHeight="1" x14ac:dyDescent="0.25">
      <c r="A115" s="104"/>
      <c r="B115" s="135">
        <v>86</v>
      </c>
      <c r="C115" s="235" t="s">
        <v>321</v>
      </c>
      <c r="D115" s="118" t="s">
        <v>322</v>
      </c>
      <c r="E115" s="107">
        <f t="shared" si="308"/>
        <v>23460</v>
      </c>
      <c r="F115" s="108">
        <v>23500</v>
      </c>
      <c r="G115" s="136">
        <v>1.74</v>
      </c>
      <c r="H115" s="120">
        <v>1</v>
      </c>
      <c r="I115" s="121"/>
      <c r="J115" s="121"/>
      <c r="K115" s="121"/>
      <c r="L115" s="121"/>
      <c r="M115" s="122">
        <v>1.4</v>
      </c>
      <c r="N115" s="122">
        <v>1.68</v>
      </c>
      <c r="O115" s="122">
        <v>2.23</v>
      </c>
      <c r="P115" s="123">
        <v>2.57</v>
      </c>
      <c r="Q115" s="124">
        <v>90</v>
      </c>
      <c r="R115" s="124">
        <f t="shared" ref="R115:R135" si="451">(Q115*$E115*$G115*$H115*$M115*$R$13)/12*11+(Q115*$F115*$G115*$H115*$M115*$R$13)/12</f>
        <v>5658511.3199999994</v>
      </c>
      <c r="S115" s="124">
        <v>40</v>
      </c>
      <c r="T115" s="124">
        <f t="shared" si="377"/>
        <v>2514893.92</v>
      </c>
      <c r="U115" s="124">
        <v>65</v>
      </c>
      <c r="V115" s="124">
        <f t="shared" si="432"/>
        <v>4573391.7501999997</v>
      </c>
      <c r="W115" s="124"/>
      <c r="X115" s="124">
        <f>(W115*$E115*$G115*$H115*$M115*$X$13)</f>
        <v>0</v>
      </c>
      <c r="Y115" s="124">
        <v>15</v>
      </c>
      <c r="Z115" s="124">
        <f t="shared" si="433"/>
        <v>1114567.44</v>
      </c>
      <c r="AA115" s="124"/>
      <c r="AB115" s="124"/>
      <c r="AC115" s="124"/>
      <c r="AD115" s="124">
        <f>(AC115*$E115*$G115*$H115*$M115*$AD$13)</f>
        <v>0</v>
      </c>
      <c r="AE115" s="124"/>
      <c r="AF115" s="124"/>
      <c r="AG115" s="124">
        <v>32</v>
      </c>
      <c r="AH115" s="124">
        <f t="shared" si="434"/>
        <v>2011915.1360000002</v>
      </c>
      <c r="AI115" s="124"/>
      <c r="AJ115" s="124"/>
      <c r="AK115" s="125"/>
      <c r="AL115" s="124">
        <f>(AK115*$E115*$G115*$H115*$M115*$AL$13)</f>
        <v>0</v>
      </c>
      <c r="AM115" s="124">
        <v>424</v>
      </c>
      <c r="AN115" s="124">
        <f t="shared" si="435"/>
        <v>26657875.552000001</v>
      </c>
      <c r="AO115" s="124">
        <v>50</v>
      </c>
      <c r="AP115" s="124">
        <f t="shared" si="436"/>
        <v>3143617.4000000004</v>
      </c>
      <c r="AQ115" s="124">
        <v>100</v>
      </c>
      <c r="AR115" s="124">
        <f t="shared" si="437"/>
        <v>7544681.7600000007</v>
      </c>
      <c r="AS115" s="140">
        <v>6</v>
      </c>
      <c r="AT115" s="124">
        <f>(AS115*$E115*$G115*$H115*$N115*$AT$13)/12*4+(AS115*$E115*$G115*$H115*$N115*$AT$15)/12*7+(AS115*$F115*$G115*$H115*$N115*$AT$15)/12</f>
        <v>534992.37120000005</v>
      </c>
      <c r="AU115" s="124"/>
      <c r="AV115" s="129">
        <f>(AU115*$E115*$G115*$H115*$N115*$AV$13)</f>
        <v>0</v>
      </c>
      <c r="AW115" s="124"/>
      <c r="AX115" s="124">
        <f>(AW115*$E115*$G115*$H115*$M115*$AX$13)</f>
        <v>0</v>
      </c>
      <c r="AY115" s="124"/>
      <c r="AZ115" s="124">
        <f>(AY115*$E115*$G115*$H115*$M115*$AZ$13)</f>
        <v>0</v>
      </c>
      <c r="BA115" s="124"/>
      <c r="BB115" s="124">
        <f>(BA115*$E115*$G115*$H115*$M115*$BB$13)</f>
        <v>0</v>
      </c>
      <c r="BC115" s="124">
        <v>0</v>
      </c>
      <c r="BD115" s="124">
        <f>(BC115*$E115*$G115*$H115*$M115*$BD$13)</f>
        <v>0</v>
      </c>
      <c r="BE115" s="124">
        <v>0</v>
      </c>
      <c r="BF115" s="124">
        <f>(BE115*$E115*$G115*$H115*$M115*$BF$13)</f>
        <v>0</v>
      </c>
      <c r="BG115" s="124">
        <v>0</v>
      </c>
      <c r="BH115" s="124">
        <f>(BG115*$E115*$G115*$H115*$M115*$BH$13)</f>
        <v>0</v>
      </c>
      <c r="BI115" s="124">
        <v>8</v>
      </c>
      <c r="BJ115" s="124">
        <f t="shared" si="438"/>
        <v>548704.12800000003</v>
      </c>
      <c r="BK115" s="124"/>
      <c r="BL115" s="124">
        <f>(BK115*$E115*$G115*$H115*$N115*$BL$13)</f>
        <v>0</v>
      </c>
      <c r="BM115" s="124">
        <v>0</v>
      </c>
      <c r="BN115" s="124">
        <f>(BM115*$E115*$G115*$H115*$N115*$BN$13)</f>
        <v>0</v>
      </c>
      <c r="BO115" s="124">
        <v>0</v>
      </c>
      <c r="BP115" s="124">
        <f>(BO115*$E115*$G115*$H115*$N115*$BP$13)</f>
        <v>0</v>
      </c>
      <c r="BQ115" s="124">
        <v>8</v>
      </c>
      <c r="BR115" s="124">
        <f t="shared" si="439"/>
        <v>548704.12800000003</v>
      </c>
      <c r="BS115" s="124"/>
      <c r="BT115" s="124">
        <f>(BS115*$E115*$G115*$H115*$N115*$BT$13)</f>
        <v>0</v>
      </c>
      <c r="BU115" s="124">
        <v>7</v>
      </c>
      <c r="BV115" s="124">
        <f t="shared" si="440"/>
        <v>576139.33439999993</v>
      </c>
      <c r="BW115" s="124">
        <f>9-8</f>
        <v>1</v>
      </c>
      <c r="BX115" s="129">
        <f t="shared" si="441"/>
        <v>82305.619200000001</v>
      </c>
      <c r="BY115" s="124">
        <v>0</v>
      </c>
      <c r="BZ115" s="124">
        <f>(BY115*$E115*$G115*$H115*$M115*$BZ$13)</f>
        <v>0</v>
      </c>
      <c r="CA115" s="124">
        <v>0</v>
      </c>
      <c r="CB115" s="124">
        <f>(CA115*$E115*$G115*$H115*$M115*$CB$13)</f>
        <v>0</v>
      </c>
      <c r="CC115" s="124">
        <v>100</v>
      </c>
      <c r="CD115" s="124">
        <f t="shared" si="442"/>
        <v>5715668</v>
      </c>
      <c r="CE115" s="124">
        <v>12</v>
      </c>
      <c r="CF115" s="124">
        <f t="shared" si="443"/>
        <v>823056.19199999992</v>
      </c>
      <c r="CG115" s="124">
        <v>0</v>
      </c>
      <c r="CH115" s="124">
        <f>(CG115*$E115*$G115*$H115*$M115*$CH$13)</f>
        <v>0</v>
      </c>
      <c r="CI115" s="124"/>
      <c r="CJ115" s="124">
        <f>(CI115*$E115*$G115*$H115*$M115*$CJ$13)</f>
        <v>0</v>
      </c>
      <c r="CK115" s="124">
        <v>13</v>
      </c>
      <c r="CL115" s="124">
        <f>(CK115*$E115*$G115*$H115*$M115*$CL$13)/12*11+(CK115*$F115*$G115*$H115*$M115*$CL$13)/12</f>
        <v>594429.47199999995</v>
      </c>
      <c r="CM115" s="124">
        <v>2</v>
      </c>
      <c r="CN115" s="124">
        <f t="shared" si="444"/>
        <v>114313.36</v>
      </c>
      <c r="CO115" s="124">
        <v>8</v>
      </c>
      <c r="CP115" s="124">
        <f t="shared" si="445"/>
        <v>411528.09599999996</v>
      </c>
      <c r="CQ115" s="124">
        <v>2</v>
      </c>
      <c r="CR115" s="124">
        <f t="shared" ref="CR115" si="452">(CQ115*$E115*$G115*$H115*$M115*$CR$13)/12*11+(CQ115*$F115*$G115*$H115*$M115*$CR$13)/12</f>
        <v>114313.36</v>
      </c>
      <c r="CS115" s="124">
        <v>15</v>
      </c>
      <c r="CT115" s="124">
        <f t="shared" si="446"/>
        <v>1028820.24</v>
      </c>
      <c r="CU115" s="124">
        <v>5</v>
      </c>
      <c r="CV115" s="124">
        <f t="shared" si="447"/>
        <v>342940.07999999996</v>
      </c>
      <c r="CW115" s="124">
        <v>0</v>
      </c>
      <c r="CX115" s="124">
        <f>(CW115*$E115*$G115*$H115*$N115*$CX$13)</f>
        <v>0</v>
      </c>
      <c r="CY115" s="140"/>
      <c r="CZ115" s="124">
        <f>(CY115*$E115*$G115*$H115*$N115*$CZ$13)</f>
        <v>0</v>
      </c>
      <c r="DA115" s="124">
        <v>0</v>
      </c>
      <c r="DB115" s="129">
        <f>(DA115*$E115*$G115*$H115*$N115*$DB$13)</f>
        <v>0</v>
      </c>
      <c r="DC115" s="124"/>
      <c r="DD115" s="124">
        <f>(DC115*$E115*$G115*$H115*$N115*$DD$13)</f>
        <v>0</v>
      </c>
      <c r="DE115" s="141"/>
      <c r="DF115" s="124">
        <f>(DE115*$E115*$G115*$H115*$N115*$DF$13)</f>
        <v>0</v>
      </c>
      <c r="DG115" s="124">
        <v>4</v>
      </c>
      <c r="DH115" s="124">
        <f t="shared" si="448"/>
        <v>274352.06400000001</v>
      </c>
      <c r="DI115" s="124"/>
      <c r="DJ115" s="124">
        <f>(DI115*$E115*$G115*$H115*$O115*$DJ$13)</f>
        <v>0</v>
      </c>
      <c r="DK115" s="124">
        <v>1</v>
      </c>
      <c r="DL115" s="129">
        <f t="shared" si="449"/>
        <v>83938.667199999996</v>
      </c>
      <c r="DM115" s="124">
        <f t="shared" si="450"/>
        <v>1008</v>
      </c>
      <c r="DN115" s="124">
        <f t="shared" si="450"/>
        <v>65013659.390199997</v>
      </c>
    </row>
    <row r="116" spans="1:118" ht="30" customHeight="1" x14ac:dyDescent="0.25">
      <c r="A116" s="104"/>
      <c r="B116" s="135">
        <v>87</v>
      </c>
      <c r="C116" s="235" t="s">
        <v>323</v>
      </c>
      <c r="D116" s="118" t="s">
        <v>324</v>
      </c>
      <c r="E116" s="107">
        <f t="shared" si="308"/>
        <v>23460</v>
      </c>
      <c r="F116" s="108">
        <v>23500</v>
      </c>
      <c r="G116" s="136">
        <v>2.4900000000000002</v>
      </c>
      <c r="H116" s="120">
        <v>1</v>
      </c>
      <c r="I116" s="121"/>
      <c r="J116" s="121"/>
      <c r="K116" s="121"/>
      <c r="L116" s="121"/>
      <c r="M116" s="122">
        <v>1.4</v>
      </c>
      <c r="N116" s="122">
        <v>1.68</v>
      </c>
      <c r="O116" s="122">
        <v>2.23</v>
      </c>
      <c r="P116" s="123">
        <v>2.57</v>
      </c>
      <c r="Q116" s="124">
        <v>0</v>
      </c>
      <c r="R116" s="124">
        <f t="shared" si="451"/>
        <v>0</v>
      </c>
      <c r="S116" s="124">
        <v>1</v>
      </c>
      <c r="T116" s="124">
        <f t="shared" si="377"/>
        <v>89972.498000000007</v>
      </c>
      <c r="U116" s="124">
        <v>5</v>
      </c>
      <c r="V116" s="124">
        <f t="shared" si="432"/>
        <v>503437.02289999998</v>
      </c>
      <c r="W116" s="124"/>
      <c r="X116" s="124">
        <f>(W116*$E116*$G116*$H116*$M116*$X$13)</f>
        <v>0</v>
      </c>
      <c r="Y116" s="124">
        <v>5</v>
      </c>
      <c r="Z116" s="124">
        <f t="shared" si="433"/>
        <v>531661.48</v>
      </c>
      <c r="AA116" s="124"/>
      <c r="AB116" s="124"/>
      <c r="AC116" s="124"/>
      <c r="AD116" s="124">
        <f>(AC116*$E116*$G116*$H116*$M116*$AD$13)</f>
        <v>0</v>
      </c>
      <c r="AE116" s="124"/>
      <c r="AF116" s="124"/>
      <c r="AG116" s="124"/>
      <c r="AH116" s="124">
        <f>(AG116*$E116*$G116*$H116*$M116*$AH$13)</f>
        <v>0</v>
      </c>
      <c r="AI116" s="124"/>
      <c r="AJ116" s="124"/>
      <c r="AK116" s="125"/>
      <c r="AL116" s="124">
        <f>(AK116*$E116*$G116*$H116*$M116*$AL$13)</f>
        <v>0</v>
      </c>
      <c r="AM116" s="124">
        <v>12</v>
      </c>
      <c r="AN116" s="124">
        <f t="shared" si="435"/>
        <v>1079669.976</v>
      </c>
      <c r="AO116" s="124">
        <v>5</v>
      </c>
      <c r="AP116" s="124">
        <f t="shared" si="436"/>
        <v>449862.49000000005</v>
      </c>
      <c r="AQ116" s="124"/>
      <c r="AR116" s="124">
        <f>(AQ116*$E116*$G116*$H116*$N116*$AR$13)</f>
        <v>0</v>
      </c>
      <c r="AS116" s="140"/>
      <c r="AT116" s="124">
        <f>(AS116*$E116*$G116*$H116*$N116*$AT$13)/12*4+(AS116*$E116*$G116*$H116*$N116*$AT$15)/12*8</f>
        <v>0</v>
      </c>
      <c r="AU116" s="124">
        <v>0</v>
      </c>
      <c r="AV116" s="129">
        <f>(AU116*$E116*$G116*$H116*$N116*$AV$13)</f>
        <v>0</v>
      </c>
      <c r="AW116" s="124"/>
      <c r="AX116" s="124">
        <f>(AW116*$E116*$G116*$H116*$M116*$AX$13)</f>
        <v>0</v>
      </c>
      <c r="AY116" s="124">
        <v>0</v>
      </c>
      <c r="AZ116" s="124">
        <f>(AY116*$E116*$G116*$H116*$M116*$AZ$13)</f>
        <v>0</v>
      </c>
      <c r="BA116" s="124"/>
      <c r="BB116" s="124">
        <f>(BA116*$E116*$G116*$H116*$M116*$BB$13)</f>
        <v>0</v>
      </c>
      <c r="BC116" s="124">
        <v>0</v>
      </c>
      <c r="BD116" s="124">
        <f>(BC116*$E116*$G116*$H116*$M116*$BD$13)</f>
        <v>0</v>
      </c>
      <c r="BE116" s="124">
        <v>0</v>
      </c>
      <c r="BF116" s="124">
        <f>(BE116*$E116*$G116*$H116*$M116*$BF$13)</f>
        <v>0</v>
      </c>
      <c r="BG116" s="124">
        <v>0</v>
      </c>
      <c r="BH116" s="124">
        <f>(BG116*$E116*$G116*$H116*$M116*$BH$13)</f>
        <v>0</v>
      </c>
      <c r="BI116" s="124"/>
      <c r="BJ116" s="124">
        <f>(BI116*$E116*$G116*$H116*$M116*$BJ$13)</f>
        <v>0</v>
      </c>
      <c r="BK116" s="124"/>
      <c r="BL116" s="124">
        <f>(BK116*$E116*$G116*$H116*$N116*$BL$13)</f>
        <v>0</v>
      </c>
      <c r="BM116" s="124">
        <v>0</v>
      </c>
      <c r="BN116" s="124">
        <f>(BM116*$E116*$G116*$H116*$N116*$BN$13)</f>
        <v>0</v>
      </c>
      <c r="BO116" s="124">
        <v>0</v>
      </c>
      <c r="BP116" s="124">
        <f>(BO116*$E116*$G116*$H116*$N116*$BP$13)</f>
        <v>0</v>
      </c>
      <c r="BQ116" s="124"/>
      <c r="BR116" s="124">
        <f>(BQ116*$E116*$G116*$H116*$N116*$BR$13)</f>
        <v>0</v>
      </c>
      <c r="BS116" s="124"/>
      <c r="BT116" s="124">
        <f>(BS116*$E116*$G116*$H116*$N116*$BT$13)</f>
        <v>0</v>
      </c>
      <c r="BU116" s="124">
        <v>1</v>
      </c>
      <c r="BV116" s="124">
        <f t="shared" si="440"/>
        <v>117782.17920000001</v>
      </c>
      <c r="BW116" s="124"/>
      <c r="BX116" s="129">
        <f>(BW116*$E116*$G116*$H116*$N116*$BX$13)</f>
        <v>0</v>
      </c>
      <c r="BY116" s="124">
        <v>0</v>
      </c>
      <c r="BZ116" s="124">
        <f>(BY116*$E116*$G116*$H116*$M116*$BZ$13)</f>
        <v>0</v>
      </c>
      <c r="CA116" s="124">
        <v>0</v>
      </c>
      <c r="CB116" s="124">
        <f>(CA116*$E116*$G116*$H116*$M116*$CB$13)</f>
        <v>0</v>
      </c>
      <c r="CC116" s="124"/>
      <c r="CD116" s="124">
        <f>(CC116*$E116*$G116*$H116*$M116*$CD$13)</f>
        <v>0</v>
      </c>
      <c r="CE116" s="124">
        <v>0</v>
      </c>
      <c r="CF116" s="124">
        <f>(CE116*$E116*$G116*$H116*$N116*$CF$13)</f>
        <v>0</v>
      </c>
      <c r="CG116" s="124">
        <v>0</v>
      </c>
      <c r="CH116" s="124">
        <f>(CG116*$E116*$G116*$H116*$M116*$CH$13)</f>
        <v>0</v>
      </c>
      <c r="CI116" s="124"/>
      <c r="CJ116" s="124">
        <f>(CI116*$E116*$G116*$H116*$M116*$CJ$13)</f>
        <v>0</v>
      </c>
      <c r="CK116" s="124"/>
      <c r="CL116" s="124">
        <f>(CK116*$E116*$G116*$H116*$M116*$CL$13)</f>
        <v>0</v>
      </c>
      <c r="CM116" s="124"/>
      <c r="CN116" s="124">
        <f>(CM116*$E116*$G116*$H116*$M116*$CN$13)</f>
        <v>0</v>
      </c>
      <c r="CO116" s="124"/>
      <c r="CP116" s="124">
        <f>(CO116*$E116*$G116*$H116*$M116*$CP$13)</f>
        <v>0</v>
      </c>
      <c r="CQ116" s="124"/>
      <c r="CR116" s="124">
        <f>(CQ116*$E116*$G116*$H116*$M116*$CR$13)</f>
        <v>0</v>
      </c>
      <c r="CS116" s="124">
        <v>0</v>
      </c>
      <c r="CT116" s="124">
        <f>(CS116*$E116*$G116*$H116*$N116*$CT$13)</f>
        <v>0</v>
      </c>
      <c r="CU116" s="124"/>
      <c r="CV116" s="124">
        <f>(CU116*$E116*$G116*$H116*$N116*$CV$13)</f>
        <v>0</v>
      </c>
      <c r="CW116" s="124">
        <v>0</v>
      </c>
      <c r="CX116" s="124">
        <f>(CW116*$E116*$G116*$H116*$N116*$CX$13)</f>
        <v>0</v>
      </c>
      <c r="CY116" s="140"/>
      <c r="CZ116" s="124">
        <f>(CY116*$E116*$G116*$H116*$N116*$CZ$13)</f>
        <v>0</v>
      </c>
      <c r="DA116" s="124">
        <v>0</v>
      </c>
      <c r="DB116" s="129">
        <f>(DA116*$E116*$G116*$H116*$N116*$DB$13)</f>
        <v>0</v>
      </c>
      <c r="DC116" s="124">
        <v>0</v>
      </c>
      <c r="DD116" s="124">
        <f>(DC116*$E116*$G116*$H116*$N116*$DD$13)</f>
        <v>0</v>
      </c>
      <c r="DE116" s="141"/>
      <c r="DF116" s="124">
        <f>(DE116*$E116*$G116*$H116*$N116*$DF$13)</f>
        <v>0</v>
      </c>
      <c r="DG116" s="124"/>
      <c r="DH116" s="124">
        <f>(DG116*$E116*$G116*$H116*$N116*$DH$13)</f>
        <v>0</v>
      </c>
      <c r="DI116" s="124"/>
      <c r="DJ116" s="124">
        <f>(DI116*$E116*$G116*$H116*$O116*$DJ$13)</f>
        <v>0</v>
      </c>
      <c r="DK116" s="124"/>
      <c r="DL116" s="129">
        <f>(DK116*$E116*$G116*$H116*$P116*$DL$13)</f>
        <v>0</v>
      </c>
      <c r="DM116" s="124">
        <f t="shared" si="450"/>
        <v>29</v>
      </c>
      <c r="DN116" s="124">
        <f t="shared" si="450"/>
        <v>2772385.6461000005</v>
      </c>
    </row>
    <row r="117" spans="1:118" s="236" customFormat="1" ht="15.75" customHeight="1" x14ac:dyDescent="0.25">
      <c r="A117" s="104">
        <v>15</v>
      </c>
      <c r="B117" s="143"/>
      <c r="C117" s="143"/>
      <c r="D117" s="106" t="s">
        <v>325</v>
      </c>
      <c r="E117" s="107">
        <f t="shared" si="308"/>
        <v>23460</v>
      </c>
      <c r="F117" s="108">
        <v>23500</v>
      </c>
      <c r="G117" s="144"/>
      <c r="H117" s="120"/>
      <c r="I117" s="121"/>
      <c r="J117" s="121"/>
      <c r="K117" s="121"/>
      <c r="L117" s="121"/>
      <c r="M117" s="133">
        <v>1.4</v>
      </c>
      <c r="N117" s="133">
        <v>1.68</v>
      </c>
      <c r="O117" s="133">
        <v>2.23</v>
      </c>
      <c r="P117" s="134">
        <v>2.57</v>
      </c>
      <c r="Q117" s="115">
        <f>SUM(Q118:Q136)</f>
        <v>1138</v>
      </c>
      <c r="R117" s="115">
        <f t="shared" ref="R117:Z117" si="453">SUM(R118:R136)</f>
        <v>68887208.225733325</v>
      </c>
      <c r="S117" s="115">
        <f t="shared" si="453"/>
        <v>3552</v>
      </c>
      <c r="T117" s="115">
        <f t="shared" si="453"/>
        <v>248365648.04333335</v>
      </c>
      <c r="U117" s="115">
        <f t="shared" si="453"/>
        <v>949</v>
      </c>
      <c r="V117" s="115">
        <f t="shared" si="453"/>
        <v>46561980.422076002</v>
      </c>
      <c r="W117" s="115">
        <f t="shared" si="453"/>
        <v>0</v>
      </c>
      <c r="X117" s="115">
        <f t="shared" si="453"/>
        <v>0</v>
      </c>
      <c r="Y117" s="115">
        <f t="shared" si="453"/>
        <v>0</v>
      </c>
      <c r="Z117" s="115">
        <f t="shared" si="453"/>
        <v>0</v>
      </c>
      <c r="AA117" s="115"/>
      <c r="AB117" s="115"/>
      <c r="AC117" s="115">
        <f t="shared" ref="AC117:AH117" si="454">SUM(AC118:AC136)</f>
        <v>0</v>
      </c>
      <c r="AD117" s="115">
        <f t="shared" si="454"/>
        <v>0</v>
      </c>
      <c r="AE117" s="115">
        <f t="shared" si="454"/>
        <v>0</v>
      </c>
      <c r="AF117" s="115">
        <f t="shared" si="454"/>
        <v>0</v>
      </c>
      <c r="AG117" s="115">
        <f t="shared" si="454"/>
        <v>599</v>
      </c>
      <c r="AH117" s="115">
        <f t="shared" si="454"/>
        <v>25811194.598933335</v>
      </c>
      <c r="AI117" s="115"/>
      <c r="AJ117" s="115"/>
      <c r="AK117" s="115">
        <f t="shared" ref="AK117:CV117" si="455">SUM(AK118:AK136)</f>
        <v>0</v>
      </c>
      <c r="AL117" s="115">
        <f t="shared" si="455"/>
        <v>0</v>
      </c>
      <c r="AM117" s="115">
        <f t="shared" si="455"/>
        <v>197</v>
      </c>
      <c r="AN117" s="115">
        <f t="shared" si="455"/>
        <v>7062660.4253333341</v>
      </c>
      <c r="AO117" s="115">
        <f t="shared" si="455"/>
        <v>70</v>
      </c>
      <c r="AP117" s="115">
        <f t="shared" si="455"/>
        <v>2978125.8173333332</v>
      </c>
      <c r="AQ117" s="115">
        <f t="shared" si="455"/>
        <v>1665</v>
      </c>
      <c r="AR117" s="115">
        <f t="shared" si="455"/>
        <v>148801416.89951998</v>
      </c>
      <c r="AS117" s="115">
        <f t="shared" si="455"/>
        <v>0</v>
      </c>
      <c r="AT117" s="115">
        <f t="shared" si="455"/>
        <v>0</v>
      </c>
      <c r="AU117" s="115">
        <f t="shared" si="455"/>
        <v>220</v>
      </c>
      <c r="AV117" s="115">
        <f t="shared" si="455"/>
        <v>8733532.820319999</v>
      </c>
      <c r="AW117" s="115">
        <f t="shared" si="455"/>
        <v>0</v>
      </c>
      <c r="AX117" s="115">
        <f t="shared" si="455"/>
        <v>0</v>
      </c>
      <c r="AY117" s="115">
        <f t="shared" si="455"/>
        <v>0</v>
      </c>
      <c r="AZ117" s="115">
        <f t="shared" si="455"/>
        <v>0</v>
      </c>
      <c r="BA117" s="115">
        <f t="shared" si="455"/>
        <v>0</v>
      </c>
      <c r="BB117" s="115">
        <f t="shared" si="455"/>
        <v>0</v>
      </c>
      <c r="BC117" s="115">
        <f t="shared" si="455"/>
        <v>0</v>
      </c>
      <c r="BD117" s="115">
        <f t="shared" si="455"/>
        <v>0</v>
      </c>
      <c r="BE117" s="115">
        <f t="shared" si="455"/>
        <v>0</v>
      </c>
      <c r="BF117" s="115">
        <f t="shared" si="455"/>
        <v>0</v>
      </c>
      <c r="BG117" s="115">
        <f t="shared" si="455"/>
        <v>0</v>
      </c>
      <c r="BH117" s="115">
        <f t="shared" si="455"/>
        <v>0</v>
      </c>
      <c r="BI117" s="115">
        <f t="shared" si="455"/>
        <v>86</v>
      </c>
      <c r="BJ117" s="115">
        <f t="shared" si="455"/>
        <v>2827008.8111999999</v>
      </c>
      <c r="BK117" s="115">
        <f t="shared" si="455"/>
        <v>940</v>
      </c>
      <c r="BL117" s="115">
        <f t="shared" si="455"/>
        <v>50300480.014400013</v>
      </c>
      <c r="BM117" s="115">
        <f t="shared" si="455"/>
        <v>250</v>
      </c>
      <c r="BN117" s="115">
        <f t="shared" si="455"/>
        <v>7397256.9439999992</v>
      </c>
      <c r="BO117" s="115">
        <f t="shared" si="455"/>
        <v>0</v>
      </c>
      <c r="BP117" s="115">
        <f t="shared" si="455"/>
        <v>0</v>
      </c>
      <c r="BQ117" s="115">
        <f t="shared" si="455"/>
        <v>116</v>
      </c>
      <c r="BR117" s="115">
        <f t="shared" si="455"/>
        <v>4519398.3968000002</v>
      </c>
      <c r="BS117" s="115">
        <f t="shared" si="455"/>
        <v>0</v>
      </c>
      <c r="BT117" s="115">
        <f t="shared" si="455"/>
        <v>0</v>
      </c>
      <c r="BU117" s="115">
        <f t="shared" si="455"/>
        <v>296</v>
      </c>
      <c r="BV117" s="115">
        <f t="shared" si="455"/>
        <v>20409239.249279998</v>
      </c>
      <c r="BW117" s="115">
        <f t="shared" si="455"/>
        <v>481</v>
      </c>
      <c r="BX117" s="115">
        <f t="shared" si="455"/>
        <v>22183729.478399999</v>
      </c>
      <c r="BY117" s="115">
        <f t="shared" si="455"/>
        <v>0</v>
      </c>
      <c r="BZ117" s="115">
        <f t="shared" si="455"/>
        <v>0</v>
      </c>
      <c r="CA117" s="115">
        <f t="shared" si="455"/>
        <v>0</v>
      </c>
      <c r="CB117" s="115">
        <f t="shared" si="455"/>
        <v>0</v>
      </c>
      <c r="CC117" s="115">
        <f t="shared" si="455"/>
        <v>0</v>
      </c>
      <c r="CD117" s="115">
        <f t="shared" si="455"/>
        <v>0</v>
      </c>
      <c r="CE117" s="115">
        <f t="shared" si="455"/>
        <v>367</v>
      </c>
      <c r="CF117" s="115">
        <f t="shared" si="455"/>
        <v>12655750.340799998</v>
      </c>
      <c r="CG117" s="115">
        <f t="shared" si="455"/>
        <v>0</v>
      </c>
      <c r="CH117" s="115">
        <f t="shared" si="455"/>
        <v>0</v>
      </c>
      <c r="CI117" s="115">
        <f t="shared" si="455"/>
        <v>0</v>
      </c>
      <c r="CJ117" s="115">
        <f t="shared" si="455"/>
        <v>0</v>
      </c>
      <c r="CK117" s="115">
        <f t="shared" si="455"/>
        <v>902</v>
      </c>
      <c r="CL117" s="115">
        <f t="shared" si="455"/>
        <v>19436950.250666667</v>
      </c>
      <c r="CM117" s="115">
        <f t="shared" si="455"/>
        <v>365</v>
      </c>
      <c r="CN117" s="115">
        <f t="shared" si="455"/>
        <v>10531019.744000001</v>
      </c>
      <c r="CO117" s="115">
        <f t="shared" si="455"/>
        <v>561</v>
      </c>
      <c r="CP117" s="115">
        <f t="shared" si="455"/>
        <v>15941806.129199997</v>
      </c>
      <c r="CQ117" s="115">
        <f t="shared" si="455"/>
        <v>299</v>
      </c>
      <c r="CR117" s="115">
        <f t="shared" si="455"/>
        <v>10931050.806666665</v>
      </c>
      <c r="CS117" s="115">
        <f t="shared" si="455"/>
        <v>553</v>
      </c>
      <c r="CT117" s="115">
        <f t="shared" si="455"/>
        <v>24921968.0528</v>
      </c>
      <c r="CU117" s="115">
        <f t="shared" si="455"/>
        <v>110</v>
      </c>
      <c r="CV117" s="115">
        <f t="shared" si="455"/>
        <v>3563423.36</v>
      </c>
      <c r="CW117" s="115">
        <f t="shared" ref="CW117:DN117" si="456">SUM(CW118:CW136)</f>
        <v>347</v>
      </c>
      <c r="CX117" s="115">
        <f t="shared" si="456"/>
        <v>11897024.977600001</v>
      </c>
      <c r="CY117" s="115">
        <f t="shared" si="456"/>
        <v>0</v>
      </c>
      <c r="CZ117" s="115">
        <f t="shared" si="456"/>
        <v>0</v>
      </c>
      <c r="DA117" s="115">
        <f t="shared" si="456"/>
        <v>0</v>
      </c>
      <c r="DB117" s="115">
        <f t="shared" si="456"/>
        <v>0</v>
      </c>
      <c r="DC117" s="115">
        <f t="shared" si="456"/>
        <v>94</v>
      </c>
      <c r="DD117" s="115">
        <f t="shared" si="456"/>
        <v>9004818.1327999979</v>
      </c>
      <c r="DE117" s="115">
        <f t="shared" si="456"/>
        <v>0</v>
      </c>
      <c r="DF117" s="115">
        <f t="shared" si="456"/>
        <v>0</v>
      </c>
      <c r="DG117" s="115">
        <f t="shared" si="456"/>
        <v>421</v>
      </c>
      <c r="DH117" s="115">
        <f t="shared" si="456"/>
        <v>17961782.327999998</v>
      </c>
      <c r="DI117" s="115">
        <f t="shared" si="456"/>
        <v>58</v>
      </c>
      <c r="DJ117" s="115">
        <f t="shared" si="456"/>
        <v>1938638.5828800004</v>
      </c>
      <c r="DK117" s="115">
        <f t="shared" si="456"/>
        <v>90</v>
      </c>
      <c r="DL117" s="115">
        <f t="shared" si="456"/>
        <v>3535554.5512000001</v>
      </c>
      <c r="DM117" s="115">
        <f t="shared" si="456"/>
        <v>14726</v>
      </c>
      <c r="DN117" s="115">
        <f t="shared" si="456"/>
        <v>807158667.40327597</v>
      </c>
    </row>
    <row r="118" spans="1:118" ht="15.75" customHeight="1" x14ac:dyDescent="0.25">
      <c r="A118" s="104"/>
      <c r="B118" s="135">
        <v>88</v>
      </c>
      <c r="C118" s="238" t="s">
        <v>326</v>
      </c>
      <c r="D118" s="118" t="s">
        <v>327</v>
      </c>
      <c r="E118" s="107">
        <f t="shared" si="308"/>
        <v>23460</v>
      </c>
      <c r="F118" s="108">
        <v>23500</v>
      </c>
      <c r="G118" s="136">
        <v>0.98</v>
      </c>
      <c r="H118" s="120">
        <v>1</v>
      </c>
      <c r="I118" s="121"/>
      <c r="J118" s="121"/>
      <c r="K118" s="121"/>
      <c r="L118" s="121"/>
      <c r="M118" s="122">
        <v>1.4</v>
      </c>
      <c r="N118" s="122">
        <v>1.68</v>
      </c>
      <c r="O118" s="122">
        <v>2.23</v>
      </c>
      <c r="P118" s="123">
        <v>2.57</v>
      </c>
      <c r="Q118" s="124">
        <v>6</v>
      </c>
      <c r="R118" s="124">
        <f t="shared" si="451"/>
        <v>212465.17600000001</v>
      </c>
      <c r="S118" s="146">
        <v>18</v>
      </c>
      <c r="T118" s="124">
        <f t="shared" si="377"/>
        <v>637395.52799999993</v>
      </c>
      <c r="U118" s="124">
        <v>0</v>
      </c>
      <c r="V118" s="124">
        <f t="shared" ref="V118:V136" si="457">(U118*$E118*$G118*$H118*$M118*$V$13)/12*11+(U118*$F118*$G118*$H118*$M118*$V$13)/12</f>
        <v>0</v>
      </c>
      <c r="W118" s="124"/>
      <c r="X118" s="124">
        <f t="shared" ref="X118:X136" si="458">(W118*$E118*$G118*$H118*$M118*$X$13)</f>
        <v>0</v>
      </c>
      <c r="Y118" s="124">
        <v>0</v>
      </c>
      <c r="Z118" s="124">
        <f t="shared" si="380"/>
        <v>0</v>
      </c>
      <c r="AA118" s="124"/>
      <c r="AB118" s="124"/>
      <c r="AC118" s="124"/>
      <c r="AD118" s="124">
        <f t="shared" ref="AD118:AD136" si="459">(AC118*$E118*$G118*$H118*$M118*$AD$13)</f>
        <v>0</v>
      </c>
      <c r="AE118" s="124"/>
      <c r="AF118" s="124"/>
      <c r="AG118" s="124"/>
      <c r="AH118" s="124">
        <f t="shared" ref="AH118:AH136" si="460">(AG118*$E118*$G118*$H118*$M118*$AH$13)/12*11+(AG118*$F118*$G118*$H118*$M118*$AH$13)/12</f>
        <v>0</v>
      </c>
      <c r="AI118" s="124"/>
      <c r="AJ118" s="124"/>
      <c r="AK118" s="125"/>
      <c r="AL118" s="124">
        <f t="shared" ref="AL118:AL123" si="461">(AK118*$E118*$G118*$H118*$M118*$AL$13)</f>
        <v>0</v>
      </c>
      <c r="AM118" s="124">
        <v>2</v>
      </c>
      <c r="AN118" s="124">
        <f t="shared" ref="AN118" si="462">(AM118*$E118*$G118*$H118*$M118*$AN$13)/12*11+(AM118*$F118*$G118*$H118*$M118*$AN$13)/12</f>
        <v>70821.725333333321</v>
      </c>
      <c r="AO118" s="124"/>
      <c r="AP118" s="124">
        <f t="shared" ref="AP118:AP123" si="463">(AO118*$E118*$G118*$H118*$M118*$AP$13)</f>
        <v>0</v>
      </c>
      <c r="AQ118" s="124">
        <v>30</v>
      </c>
      <c r="AR118" s="124">
        <f t="shared" ref="AR118:AR157" si="464">(AQ118*$E118*$G118*$H118*$N118*$AR$13)/12*11+(AQ118*$F118*$G118*$H118*$N118*$AR$13)/12</f>
        <v>1274791.0560000003</v>
      </c>
      <c r="AS118" s="140"/>
      <c r="AT118" s="124">
        <f t="shared" ref="AT118:AT136" si="465">(AS118*$E118*$G118*$H118*$N118*$AT$13)/12*4+(AS118*$E118*$G118*$H118*$N118*$AT$15)/12*8</f>
        <v>0</v>
      </c>
      <c r="AU118" s="124"/>
      <c r="AV118" s="129">
        <f>(AU118*$E118*$G118*$H118*$N118*$AV$13)</f>
        <v>0</v>
      </c>
      <c r="AW118" s="124"/>
      <c r="AX118" s="124">
        <f t="shared" ref="AX118:AX123" si="466">(AW118*$E118*$G118*$H118*$M118*$AX$13)</f>
        <v>0</v>
      </c>
      <c r="AY118" s="124">
        <v>0</v>
      </c>
      <c r="AZ118" s="124">
        <f t="shared" ref="AZ118:AZ123" si="467">(AY118*$E118*$G118*$H118*$M118*$AZ$13)</f>
        <v>0</v>
      </c>
      <c r="BA118" s="124"/>
      <c r="BB118" s="124">
        <f t="shared" ref="BB118:BB123" si="468">(BA118*$E118*$G118*$H118*$M118*$BB$13)</f>
        <v>0</v>
      </c>
      <c r="BC118" s="124">
        <v>0</v>
      </c>
      <c r="BD118" s="124">
        <f t="shared" ref="BD118:BD123" si="469">(BC118*$E118*$G118*$H118*$M118*$BD$13)</f>
        <v>0</v>
      </c>
      <c r="BE118" s="124">
        <v>0</v>
      </c>
      <c r="BF118" s="124">
        <f t="shared" ref="BF118:BF123" si="470">(BE118*$E118*$G118*$H118*$M118*$BF$13)</f>
        <v>0</v>
      </c>
      <c r="BG118" s="124">
        <v>0</v>
      </c>
      <c r="BH118" s="124">
        <f t="shared" ref="BH118:BH123" si="471">(BG118*$E118*$G118*$H118*$M118*$BH$13)</f>
        <v>0</v>
      </c>
      <c r="BI118" s="124">
        <v>0</v>
      </c>
      <c r="BJ118" s="124">
        <f>(BI118*$E118*$G118*$H118*$M118*$BJ$13)</f>
        <v>0</v>
      </c>
      <c r="BK118" s="124">
        <v>8</v>
      </c>
      <c r="BL118" s="124">
        <f t="shared" ref="BL118:BL136" si="472">(BK118*$E118*$G118*$H118*$N118*$BL$13)/12*11+(BK118*$F118*$G118*$H118*$N118*$BL$13)/12</f>
        <v>339944.28159999999</v>
      </c>
      <c r="BM118" s="124"/>
      <c r="BN118" s="124">
        <f>(BM118*$E118*$G118*$H118*$N118*$BN$13)</f>
        <v>0</v>
      </c>
      <c r="BO118" s="124">
        <v>0</v>
      </c>
      <c r="BP118" s="124">
        <f t="shared" ref="BP118:BP123" si="473">(BO118*$E118*$G118*$H118*$N118*$BP$13)</f>
        <v>0</v>
      </c>
      <c r="BQ118" s="124">
        <v>0</v>
      </c>
      <c r="BR118" s="124">
        <f t="shared" ref="BR118:BR136" si="474">(BQ118*$E118*$G118*$H118*$N118*$BR$13)/12*11+(BQ118*$F118*$G118*$H118*$N118*$BR$13)/12</f>
        <v>0</v>
      </c>
      <c r="BS118" s="124"/>
      <c r="BT118" s="124">
        <f t="shared" ref="BT118:BT123" si="475">(BS118*$E118*$G118*$H118*$N118*$BT$13)</f>
        <v>0</v>
      </c>
      <c r="BU118" s="124">
        <v>1</v>
      </c>
      <c r="BV118" s="124">
        <f t="shared" ref="BV118:BV136" si="476">(BU118*$E118*$G118*$H118*$N118*$BV$13)/12*11+(BU118*$F118*$G118*$H118*$N118*$BV$13)/12</f>
        <v>46356.03839999999</v>
      </c>
      <c r="BW118" s="124">
        <v>0</v>
      </c>
      <c r="BX118" s="129">
        <f>(BW118*$E118*$G118*$H118*$N118*$BX$13)</f>
        <v>0</v>
      </c>
      <c r="BY118" s="124">
        <v>0</v>
      </c>
      <c r="BZ118" s="124">
        <f t="shared" ref="BZ118:BZ123" si="477">(BY118*$E118*$G118*$H118*$M118*$BZ$13)</f>
        <v>0</v>
      </c>
      <c r="CA118" s="124">
        <v>0</v>
      </c>
      <c r="CB118" s="124">
        <f t="shared" ref="CB118:CB123" si="478">(CA118*$E118*$G118*$H118*$M118*$CB$13)</f>
        <v>0</v>
      </c>
      <c r="CC118" s="124">
        <v>0</v>
      </c>
      <c r="CD118" s="124">
        <f t="shared" ref="CD118:CD123" si="479">(CC118*$E118*$G118*$H118*$M118*$CD$13)</f>
        <v>0</v>
      </c>
      <c r="CE118" s="124">
        <v>0</v>
      </c>
      <c r="CF118" s="124">
        <f>(CE118*$E118*$G118*$H118*$N118*$CF$13)</f>
        <v>0</v>
      </c>
      <c r="CG118" s="124"/>
      <c r="CH118" s="124">
        <f t="shared" ref="CH118:CH123" si="480">(CG118*$E118*$G118*$H118*$M118*$CH$13)</f>
        <v>0</v>
      </c>
      <c r="CI118" s="124"/>
      <c r="CJ118" s="124">
        <f>(CI118*$E118*$G118*$H118*$M118*$CJ$13)</f>
        <v>0</v>
      </c>
      <c r="CK118" s="124"/>
      <c r="CL118" s="124">
        <f t="shared" ref="CL118:CL123" si="481">(CK118*$E118*$G118*$H118*$M118*$CL$13)</f>
        <v>0</v>
      </c>
      <c r="CM118" s="124">
        <v>0</v>
      </c>
      <c r="CN118" s="124">
        <f>(CM118*$E118*$G118*$H118*$M118*$CN$13)</f>
        <v>0</v>
      </c>
      <c r="CO118" s="124">
        <v>0</v>
      </c>
      <c r="CP118" s="124">
        <f>(CO118*$E118*$G118*$H118*$M118*$CP$13)</f>
        <v>0</v>
      </c>
      <c r="CQ118" s="124">
        <v>0</v>
      </c>
      <c r="CR118" s="124">
        <f>(CQ118*$E118*$G118*$H118*$M118*$CR$13)</f>
        <v>0</v>
      </c>
      <c r="CS118" s="124">
        <v>0</v>
      </c>
      <c r="CT118" s="124">
        <f>(CS118*$E118*$G118*$H118*$N118*$CT$13)</f>
        <v>0</v>
      </c>
      <c r="CU118" s="124">
        <v>0</v>
      </c>
      <c r="CV118" s="124">
        <f>(CU118*$E118*$G118*$H118*$N118*$CV$13)</f>
        <v>0</v>
      </c>
      <c r="CW118" s="124">
        <v>0</v>
      </c>
      <c r="CX118" s="124">
        <f>(CW118*$E118*$G118*$H118*$N118*$CX$13)</f>
        <v>0</v>
      </c>
      <c r="CY118" s="140"/>
      <c r="CZ118" s="124">
        <f t="shared" ref="CZ118:CZ123" si="482">(CY118*$E118*$G118*$H118*$N118*$CZ$13)</f>
        <v>0</v>
      </c>
      <c r="DA118" s="124">
        <v>0</v>
      </c>
      <c r="DB118" s="129">
        <f t="shared" ref="DB118:DB123" si="483">(DA118*$E118*$G118*$H118*$N118*$DB$13)</f>
        <v>0</v>
      </c>
      <c r="DC118" s="141"/>
      <c r="DD118" s="124">
        <f t="shared" ref="DD118:DD123" si="484">(DC118*$E118*$G118*$H118*$N118*$DD$13)</f>
        <v>0</v>
      </c>
      <c r="DE118" s="141"/>
      <c r="DF118" s="124">
        <f t="shared" ref="DF118:DF123" si="485">(DE118*$E118*$G118*$H118*$N118*$DF$13)</f>
        <v>0</v>
      </c>
      <c r="DG118" s="124">
        <v>0</v>
      </c>
      <c r="DH118" s="124">
        <f>(DG118*$E118*$G118*$H118*$N118*$DH$13)</f>
        <v>0</v>
      </c>
      <c r="DI118" s="124"/>
      <c r="DJ118" s="124">
        <f>(DI118*$E118*$G118*$H118*$O118*$DJ$13)</f>
        <v>0</v>
      </c>
      <c r="DK118" s="124">
        <v>1</v>
      </c>
      <c r="DL118" s="129">
        <f t="shared" ref="DL118:DL119" si="486">(DK118*$E118*$G118*$H118*$P118*$DL$13)/12*11+(DK118*$F118*$G118*$H118*$P118*$DL$13)/12</f>
        <v>47275.80106666666</v>
      </c>
      <c r="DM118" s="124">
        <f t="shared" ref="DM118:DN136" si="487">SUM(Q118,S118,U118,W118,Y118,AA118,AC118,AE118,AG118,AI118,AK118,AM118,AS118,AW118,AY118,CC118,AO118,BC118,BE118,BG118,CQ118,BI118,BK118,AQ118,BO118,AU118,CS118,BQ118,CU118,BS118,BU118,BW118,CE118,BY118,CA118,CG118,CI118,CK118,CM118,CO118,CW118,CY118,BM118,BA118,DA118,DC118,DE118,DG118,DI118,DK118)</f>
        <v>66</v>
      </c>
      <c r="DN118" s="124">
        <f t="shared" si="487"/>
        <v>2629049.6064000004</v>
      </c>
    </row>
    <row r="119" spans="1:118" ht="15.75" customHeight="1" x14ac:dyDescent="0.25">
      <c r="A119" s="104"/>
      <c r="B119" s="135">
        <v>89</v>
      </c>
      <c r="C119" s="238" t="s">
        <v>328</v>
      </c>
      <c r="D119" s="118" t="s">
        <v>329</v>
      </c>
      <c r="E119" s="107">
        <f t="shared" si="308"/>
        <v>23460</v>
      </c>
      <c r="F119" s="108">
        <v>23500</v>
      </c>
      <c r="G119" s="136">
        <v>1.55</v>
      </c>
      <c r="H119" s="120">
        <v>1</v>
      </c>
      <c r="I119" s="121"/>
      <c r="J119" s="121"/>
      <c r="K119" s="121"/>
      <c r="L119" s="121"/>
      <c r="M119" s="122">
        <v>1.4</v>
      </c>
      <c r="N119" s="122">
        <v>1.68</v>
      </c>
      <c r="O119" s="122">
        <v>2.23</v>
      </c>
      <c r="P119" s="123">
        <v>2.57</v>
      </c>
      <c r="Q119" s="124">
        <v>0</v>
      </c>
      <c r="R119" s="124">
        <f t="shared" si="451"/>
        <v>0</v>
      </c>
      <c r="S119" s="146">
        <v>0</v>
      </c>
      <c r="T119" s="124">
        <f t="shared" si="377"/>
        <v>0</v>
      </c>
      <c r="U119" s="124">
        <v>30</v>
      </c>
      <c r="V119" s="124">
        <f t="shared" si="457"/>
        <v>1880306.9530000002</v>
      </c>
      <c r="W119" s="124"/>
      <c r="X119" s="124">
        <f t="shared" si="458"/>
        <v>0</v>
      </c>
      <c r="Y119" s="124"/>
      <c r="Z119" s="124">
        <f t="shared" si="380"/>
        <v>0</v>
      </c>
      <c r="AA119" s="124"/>
      <c r="AB119" s="124"/>
      <c r="AC119" s="124"/>
      <c r="AD119" s="124">
        <f t="shared" si="459"/>
        <v>0</v>
      </c>
      <c r="AE119" s="124"/>
      <c r="AF119" s="124"/>
      <c r="AG119" s="124"/>
      <c r="AH119" s="124">
        <f t="shared" si="460"/>
        <v>0</v>
      </c>
      <c r="AI119" s="124"/>
      <c r="AJ119" s="124"/>
      <c r="AK119" s="125"/>
      <c r="AL119" s="124">
        <f t="shared" si="461"/>
        <v>0</v>
      </c>
      <c r="AM119" s="124">
        <v>0</v>
      </c>
      <c r="AN119" s="124">
        <f>(AM119*$E119*$G119*$H119*$M119*$AN$13)</f>
        <v>0</v>
      </c>
      <c r="AO119" s="124"/>
      <c r="AP119" s="124">
        <f t="shared" si="463"/>
        <v>0</v>
      </c>
      <c r="AQ119" s="124"/>
      <c r="AR119" s="124">
        <f t="shared" si="464"/>
        <v>0</v>
      </c>
      <c r="AS119" s="140"/>
      <c r="AT119" s="124">
        <f t="shared" si="465"/>
        <v>0</v>
      </c>
      <c r="AU119" s="124">
        <v>0</v>
      </c>
      <c r="AV119" s="129">
        <f t="shared" ref="AV119:AV136" si="488">(AU119*$E119*$G119*$H119*$N119*$AV$13)/12*11+(AU119*$F119*$G119*$H119*$N119*$AV$13)/12</f>
        <v>0</v>
      </c>
      <c r="AW119" s="124"/>
      <c r="AX119" s="124">
        <f t="shared" si="466"/>
        <v>0</v>
      </c>
      <c r="AY119" s="124">
        <v>0</v>
      </c>
      <c r="AZ119" s="124">
        <f t="shared" si="467"/>
        <v>0</v>
      </c>
      <c r="BA119" s="124"/>
      <c r="BB119" s="124">
        <f t="shared" si="468"/>
        <v>0</v>
      </c>
      <c r="BC119" s="124"/>
      <c r="BD119" s="124">
        <f t="shared" si="469"/>
        <v>0</v>
      </c>
      <c r="BE119" s="124"/>
      <c r="BF119" s="124">
        <f t="shared" si="470"/>
        <v>0</v>
      </c>
      <c r="BG119" s="124"/>
      <c r="BH119" s="124">
        <f t="shared" si="471"/>
        <v>0</v>
      </c>
      <c r="BI119" s="124">
        <v>0</v>
      </c>
      <c r="BJ119" s="124">
        <f>(BI119*$E119*$G119*$H119*$M119*$BJ$13)</f>
        <v>0</v>
      </c>
      <c r="BK119" s="124">
        <v>5</v>
      </c>
      <c r="BL119" s="124">
        <f t="shared" si="472"/>
        <v>336041.86000000004</v>
      </c>
      <c r="BM119" s="124"/>
      <c r="BN119" s="124">
        <f>(BM119*$E119*$G119*$H119*$N119*$BN$13)</f>
        <v>0</v>
      </c>
      <c r="BO119" s="124"/>
      <c r="BP119" s="124">
        <f t="shared" si="473"/>
        <v>0</v>
      </c>
      <c r="BQ119" s="124">
        <v>0</v>
      </c>
      <c r="BR119" s="124">
        <f t="shared" si="474"/>
        <v>0</v>
      </c>
      <c r="BS119" s="124"/>
      <c r="BT119" s="124">
        <f t="shared" si="475"/>
        <v>0</v>
      </c>
      <c r="BU119" s="124">
        <v>0</v>
      </c>
      <c r="BV119" s="124">
        <f t="shared" si="476"/>
        <v>0</v>
      </c>
      <c r="BW119" s="124">
        <v>0</v>
      </c>
      <c r="BX119" s="129">
        <f>(BW119*$E119*$G119*$H119*$N119*$BX$13)</f>
        <v>0</v>
      </c>
      <c r="BY119" s="124"/>
      <c r="BZ119" s="124">
        <f t="shared" si="477"/>
        <v>0</v>
      </c>
      <c r="CA119" s="124"/>
      <c r="CB119" s="124">
        <f t="shared" si="478"/>
        <v>0</v>
      </c>
      <c r="CC119" s="124"/>
      <c r="CD119" s="124">
        <f t="shared" si="479"/>
        <v>0</v>
      </c>
      <c r="CE119" s="124">
        <v>0</v>
      </c>
      <c r="CF119" s="124">
        <f>(CE119*$E119*$G119*$H119*$N119*$CF$13)</f>
        <v>0</v>
      </c>
      <c r="CG119" s="124"/>
      <c r="CH119" s="124">
        <f t="shared" si="480"/>
        <v>0</v>
      </c>
      <c r="CI119" s="124"/>
      <c r="CJ119" s="124">
        <f>(CI119*$E119*$G119*$H119*$M119*$CJ$13)</f>
        <v>0</v>
      </c>
      <c r="CK119" s="124"/>
      <c r="CL119" s="124">
        <f t="shared" si="481"/>
        <v>0</v>
      </c>
      <c r="CM119" s="124">
        <v>0</v>
      </c>
      <c r="CN119" s="124">
        <f>(CM119*$E119*$G119*$H119*$M119*$CN$13)</f>
        <v>0</v>
      </c>
      <c r="CO119" s="124">
        <v>0</v>
      </c>
      <c r="CP119" s="124">
        <f>(CO119*$E119*$G119*$H119*$M119*$CP$13)</f>
        <v>0</v>
      </c>
      <c r="CQ119" s="124">
        <v>0</v>
      </c>
      <c r="CR119" s="124">
        <f>(CQ119*$E119*$G119*$H119*$M119*$CR$13)</f>
        <v>0</v>
      </c>
      <c r="CS119" s="124">
        <v>0</v>
      </c>
      <c r="CT119" s="124">
        <f>(CS119*$E119*$G119*$H119*$N119*$CT$13)</f>
        <v>0</v>
      </c>
      <c r="CU119" s="124">
        <v>0</v>
      </c>
      <c r="CV119" s="124">
        <f>(CU119*$E119*$G119*$H119*$N119*$CV$13)</f>
        <v>0</v>
      </c>
      <c r="CW119" s="124">
        <v>0</v>
      </c>
      <c r="CX119" s="124">
        <f>(CW119*$E119*$G119*$H119*$N119*$CX$13)</f>
        <v>0</v>
      </c>
      <c r="CY119" s="140"/>
      <c r="CZ119" s="124">
        <f t="shared" si="482"/>
        <v>0</v>
      </c>
      <c r="DA119" s="124"/>
      <c r="DB119" s="129">
        <f t="shared" si="483"/>
        <v>0</v>
      </c>
      <c r="DC119" s="141">
        <v>0</v>
      </c>
      <c r="DD119" s="124">
        <f t="shared" si="484"/>
        <v>0</v>
      </c>
      <c r="DE119" s="141"/>
      <c r="DF119" s="124">
        <f t="shared" si="485"/>
        <v>0</v>
      </c>
      <c r="DG119" s="124">
        <v>0</v>
      </c>
      <c r="DH119" s="124">
        <f>(DG119*$E119*$G119*$H119*$N119*$DH$13)</f>
        <v>0</v>
      </c>
      <c r="DI119" s="124"/>
      <c r="DJ119" s="124">
        <f>(DI119*$E119*$G119*$H119*$O119*$DJ$13)</f>
        <v>0</v>
      </c>
      <c r="DK119" s="124">
        <v>1</v>
      </c>
      <c r="DL119" s="129">
        <f t="shared" si="486"/>
        <v>74772.950666666657</v>
      </c>
      <c r="DM119" s="124">
        <f t="shared" si="487"/>
        <v>36</v>
      </c>
      <c r="DN119" s="124">
        <f t="shared" si="487"/>
        <v>2291121.7636666666</v>
      </c>
    </row>
    <row r="120" spans="1:118" ht="15.75" customHeight="1" x14ac:dyDescent="0.25">
      <c r="A120" s="104"/>
      <c r="B120" s="135">
        <v>90</v>
      </c>
      <c r="C120" s="238" t="s">
        <v>330</v>
      </c>
      <c r="D120" s="118" t="s">
        <v>331</v>
      </c>
      <c r="E120" s="107">
        <f t="shared" si="308"/>
        <v>23460</v>
      </c>
      <c r="F120" s="108">
        <v>23500</v>
      </c>
      <c r="G120" s="136">
        <v>0.84</v>
      </c>
      <c r="H120" s="120">
        <v>1</v>
      </c>
      <c r="I120" s="121"/>
      <c r="J120" s="121"/>
      <c r="K120" s="121"/>
      <c r="L120" s="121"/>
      <c r="M120" s="122">
        <v>1.4</v>
      </c>
      <c r="N120" s="122">
        <v>1.68</v>
      </c>
      <c r="O120" s="122">
        <v>2.23</v>
      </c>
      <c r="P120" s="123">
        <v>2.57</v>
      </c>
      <c r="Q120" s="124">
        <v>32</v>
      </c>
      <c r="R120" s="124">
        <f t="shared" si="451"/>
        <v>971269.37599999993</v>
      </c>
      <c r="S120" s="146">
        <v>15</v>
      </c>
      <c r="T120" s="124">
        <f t="shared" si="377"/>
        <v>455282.52</v>
      </c>
      <c r="U120" s="124">
        <v>80</v>
      </c>
      <c r="V120" s="124">
        <f t="shared" si="457"/>
        <v>2717346.8223999995</v>
      </c>
      <c r="W120" s="124"/>
      <c r="X120" s="124">
        <f t="shared" si="458"/>
        <v>0</v>
      </c>
      <c r="Y120" s="124">
        <v>0</v>
      </c>
      <c r="Z120" s="124">
        <f t="shared" si="380"/>
        <v>0</v>
      </c>
      <c r="AA120" s="124"/>
      <c r="AB120" s="124"/>
      <c r="AC120" s="124"/>
      <c r="AD120" s="124">
        <f t="shared" si="459"/>
        <v>0</v>
      </c>
      <c r="AE120" s="124"/>
      <c r="AF120" s="124"/>
      <c r="AG120" s="124">
        <v>32</v>
      </c>
      <c r="AH120" s="124">
        <f t="shared" si="460"/>
        <v>971269.37599999993</v>
      </c>
      <c r="AI120" s="124"/>
      <c r="AJ120" s="124"/>
      <c r="AK120" s="125"/>
      <c r="AL120" s="124">
        <f t="shared" si="461"/>
        <v>0</v>
      </c>
      <c r="AM120" s="124">
        <v>0</v>
      </c>
      <c r="AN120" s="124">
        <f>(AM120*$E120*$G120*$H120*$M120*$AN$13)</f>
        <v>0</v>
      </c>
      <c r="AO120" s="124"/>
      <c r="AP120" s="124">
        <f t="shared" si="463"/>
        <v>0</v>
      </c>
      <c r="AQ120" s="124">
        <v>0</v>
      </c>
      <c r="AR120" s="124">
        <f t="shared" si="464"/>
        <v>0</v>
      </c>
      <c r="AS120" s="140"/>
      <c r="AT120" s="124">
        <f t="shared" si="465"/>
        <v>0</v>
      </c>
      <c r="AU120" s="124">
        <v>8</v>
      </c>
      <c r="AV120" s="129">
        <f t="shared" si="488"/>
        <v>291380.81279999996</v>
      </c>
      <c r="AW120" s="124"/>
      <c r="AX120" s="124">
        <f t="shared" si="466"/>
        <v>0</v>
      </c>
      <c r="AY120" s="124"/>
      <c r="AZ120" s="124">
        <f t="shared" si="467"/>
        <v>0</v>
      </c>
      <c r="BA120" s="124"/>
      <c r="BB120" s="124">
        <f t="shared" si="468"/>
        <v>0</v>
      </c>
      <c r="BC120" s="124">
        <v>0</v>
      </c>
      <c r="BD120" s="124">
        <f t="shared" si="469"/>
        <v>0</v>
      </c>
      <c r="BE120" s="124">
        <v>0</v>
      </c>
      <c r="BF120" s="124">
        <f t="shared" si="470"/>
        <v>0</v>
      </c>
      <c r="BG120" s="124">
        <v>0</v>
      </c>
      <c r="BH120" s="124">
        <f t="shared" si="471"/>
        <v>0</v>
      </c>
      <c r="BI120" s="124">
        <v>0</v>
      </c>
      <c r="BJ120" s="124">
        <f>(BI120*$E120*$G120*$H120*$M120*$BJ$13)</f>
        <v>0</v>
      </c>
      <c r="BK120" s="124">
        <v>8</v>
      </c>
      <c r="BL120" s="124">
        <f t="shared" si="472"/>
        <v>291380.81279999996</v>
      </c>
      <c r="BM120" s="124"/>
      <c r="BN120" s="124">
        <f>(BM120*$E120*$G120*$H120*$N120*$BN$13)</f>
        <v>0</v>
      </c>
      <c r="BO120" s="124">
        <v>0</v>
      </c>
      <c r="BP120" s="124">
        <f t="shared" si="473"/>
        <v>0</v>
      </c>
      <c r="BQ120" s="124">
        <v>4</v>
      </c>
      <c r="BR120" s="124">
        <f t="shared" si="474"/>
        <v>132445.82399999996</v>
      </c>
      <c r="BS120" s="124"/>
      <c r="BT120" s="124">
        <f t="shared" si="475"/>
        <v>0</v>
      </c>
      <c r="BU120" s="124">
        <v>7</v>
      </c>
      <c r="BV120" s="124">
        <f t="shared" si="476"/>
        <v>278136.23039999994</v>
      </c>
      <c r="BW120" s="124">
        <v>7</v>
      </c>
      <c r="BX120" s="129">
        <f t="shared" ref="BX120:BX136" si="489">(BW120*$E120*$G120*$H120*$N120*$BX$13)/12*11+(BW120*$F120*$G120*$H120*$N120*$BX$13)/12</f>
        <v>278136.23039999994</v>
      </c>
      <c r="BY120" s="124">
        <v>0</v>
      </c>
      <c r="BZ120" s="124">
        <f t="shared" si="477"/>
        <v>0</v>
      </c>
      <c r="CA120" s="124"/>
      <c r="CB120" s="124">
        <f t="shared" si="478"/>
        <v>0</v>
      </c>
      <c r="CC120" s="124">
        <v>0</v>
      </c>
      <c r="CD120" s="124">
        <f t="shared" si="479"/>
        <v>0</v>
      </c>
      <c r="CE120" s="124">
        <v>16</v>
      </c>
      <c r="CF120" s="124">
        <f t="shared" ref="CF120:CF136" si="490">(CE120*$E120*$G120*$H120*$N120*$CF$13)/12*11+(CE120*$F120*$G120*$H120*$N120*$CF$13)/12</f>
        <v>529783.29599999986</v>
      </c>
      <c r="CG120" s="124"/>
      <c r="CH120" s="124">
        <f t="shared" si="480"/>
        <v>0</v>
      </c>
      <c r="CI120" s="124"/>
      <c r="CJ120" s="124">
        <f>(CI120*$E120*$G120*$H120*$M120*$CJ$13)</f>
        <v>0</v>
      </c>
      <c r="CK120" s="124"/>
      <c r="CL120" s="124">
        <f t="shared" si="481"/>
        <v>0</v>
      </c>
      <c r="CM120" s="124">
        <v>5</v>
      </c>
      <c r="CN120" s="124">
        <f t="shared" ref="CN120:CN136" si="491">(CM120*$E120*$G120*$H120*$M120*$CN$13)/12*11+(CM120*$F120*$G120*$H120*$M120*$CN$13)/12</f>
        <v>137964.4</v>
      </c>
      <c r="CO120" s="124">
        <v>2</v>
      </c>
      <c r="CP120" s="124">
        <f t="shared" ref="CP120:CP136" si="492">(CO120*$E120*$G120*$H120*$M120*$CP$13)/12*11+(CO120*$F120*$G120*$H120*$M120*$CP$13)/12</f>
        <v>49667.183999999994</v>
      </c>
      <c r="CQ120" s="124">
        <v>4</v>
      </c>
      <c r="CR120" s="124">
        <f t="shared" ref="CR120:CR136" si="493">(CQ120*$E120*$G120*$H120*$M120*$CR$13)/12*11+(CQ120*$F120*$G120*$H120*$M120*$CR$13)/12</f>
        <v>110371.51999999997</v>
      </c>
      <c r="CS120" s="124">
        <v>8</v>
      </c>
      <c r="CT120" s="124">
        <f t="shared" ref="CT120:CT136" si="494">(CS120*$E120*$G120*$H120*$N120*$CT$13)/12*11+(CS120*$F120*$G120*$H120*$N120*$CT$13)/12</f>
        <v>264891.64799999993</v>
      </c>
      <c r="CU120" s="124">
        <v>10</v>
      </c>
      <c r="CV120" s="124">
        <f t="shared" ref="CV120" si="495">(CU120*$E120*$G120*$H120*$N120*$CV$13)/12*11+(CU120*$F120*$G120*$H120*$N120*$CV$13)/12</f>
        <v>331114.55999999994</v>
      </c>
      <c r="CW120" s="124">
        <v>20</v>
      </c>
      <c r="CX120" s="124">
        <f t="shared" ref="CX120:CX136" si="496">(CW120*$E120*$G120*$H120*$N120*$CX$13)/12*11+(CW120*$F120*$G120*$H120*$N120*$CX$13)/12</f>
        <v>662229.11999999988</v>
      </c>
      <c r="CY120" s="140"/>
      <c r="CZ120" s="124">
        <f t="shared" si="482"/>
        <v>0</v>
      </c>
      <c r="DA120" s="124">
        <v>0</v>
      </c>
      <c r="DB120" s="129">
        <f t="shared" si="483"/>
        <v>0</v>
      </c>
      <c r="DC120" s="141"/>
      <c r="DD120" s="124">
        <f t="shared" si="484"/>
        <v>0</v>
      </c>
      <c r="DE120" s="141"/>
      <c r="DF120" s="124">
        <f t="shared" si="485"/>
        <v>0</v>
      </c>
      <c r="DG120" s="124">
        <v>0</v>
      </c>
      <c r="DH120" s="124">
        <f>(DG120*$E120*$G120*$H120*$N120*$DH$13)</f>
        <v>0</v>
      </c>
      <c r="DI120" s="124">
        <v>0</v>
      </c>
      <c r="DJ120" s="124">
        <f>(DI120*$E120*$G120*$H120*$O120*$DJ$13)</f>
        <v>0</v>
      </c>
      <c r="DK120" s="124">
        <v>0</v>
      </c>
      <c r="DL120" s="129">
        <f>(DK120*$E120*$G120*$H120*$P120*$DL$13)</f>
        <v>0</v>
      </c>
      <c r="DM120" s="124">
        <f t="shared" si="487"/>
        <v>258</v>
      </c>
      <c r="DN120" s="124">
        <f t="shared" si="487"/>
        <v>8472669.7327999976</v>
      </c>
    </row>
    <row r="121" spans="1:118" ht="16.5" customHeight="1" x14ac:dyDescent="0.25">
      <c r="A121" s="104"/>
      <c r="B121" s="135">
        <v>91</v>
      </c>
      <c r="C121" s="235" t="s">
        <v>332</v>
      </c>
      <c r="D121" s="118" t="s">
        <v>333</v>
      </c>
      <c r="E121" s="107">
        <f t="shared" si="308"/>
        <v>23460</v>
      </c>
      <c r="F121" s="108">
        <v>23500</v>
      </c>
      <c r="G121" s="136">
        <v>1.33</v>
      </c>
      <c r="H121" s="120">
        <v>1</v>
      </c>
      <c r="I121" s="121"/>
      <c r="J121" s="121"/>
      <c r="K121" s="121"/>
      <c r="L121" s="121"/>
      <c r="M121" s="122">
        <v>1.4</v>
      </c>
      <c r="N121" s="122">
        <v>1.68</v>
      </c>
      <c r="O121" s="122">
        <v>2.23</v>
      </c>
      <c r="P121" s="123">
        <v>2.57</v>
      </c>
      <c r="Q121" s="124">
        <v>138</v>
      </c>
      <c r="R121" s="124">
        <f t="shared" si="451"/>
        <v>6631948.7079999996</v>
      </c>
      <c r="S121" s="146">
        <v>20</v>
      </c>
      <c r="T121" s="124">
        <f t="shared" si="377"/>
        <v>961151.98666666658</v>
      </c>
      <c r="U121" s="124">
        <v>5</v>
      </c>
      <c r="V121" s="124">
        <f t="shared" si="457"/>
        <v>268904.11263333331</v>
      </c>
      <c r="W121" s="124"/>
      <c r="X121" s="124">
        <f t="shared" si="458"/>
        <v>0</v>
      </c>
      <c r="Y121" s="124"/>
      <c r="Z121" s="124">
        <f t="shared" si="380"/>
        <v>0</v>
      </c>
      <c r="AA121" s="124"/>
      <c r="AB121" s="124"/>
      <c r="AC121" s="124"/>
      <c r="AD121" s="124">
        <f t="shared" si="459"/>
        <v>0</v>
      </c>
      <c r="AE121" s="124"/>
      <c r="AF121" s="124"/>
      <c r="AG121" s="124">
        <v>5</v>
      </c>
      <c r="AH121" s="124">
        <f t="shared" si="460"/>
        <v>240287.99666666664</v>
      </c>
      <c r="AI121" s="124"/>
      <c r="AJ121" s="124"/>
      <c r="AK121" s="125"/>
      <c r="AL121" s="124">
        <f t="shared" si="461"/>
        <v>0</v>
      </c>
      <c r="AM121" s="124">
        <v>0</v>
      </c>
      <c r="AN121" s="124">
        <f>(AM121*$E121*$G121*$H121*$M121*$AN$13)</f>
        <v>0</v>
      </c>
      <c r="AO121" s="124"/>
      <c r="AP121" s="124">
        <f t="shared" si="463"/>
        <v>0</v>
      </c>
      <c r="AQ121" s="124">
        <v>10</v>
      </c>
      <c r="AR121" s="124">
        <f t="shared" si="464"/>
        <v>576691.19200000004</v>
      </c>
      <c r="AS121" s="140"/>
      <c r="AT121" s="124">
        <f t="shared" si="465"/>
        <v>0</v>
      </c>
      <c r="AU121" s="124">
        <v>1</v>
      </c>
      <c r="AV121" s="129">
        <f t="shared" si="488"/>
        <v>57669.119200000001</v>
      </c>
      <c r="AW121" s="124"/>
      <c r="AX121" s="124">
        <f t="shared" si="466"/>
        <v>0</v>
      </c>
      <c r="AY121" s="124">
        <v>0</v>
      </c>
      <c r="AZ121" s="124">
        <f t="shared" si="467"/>
        <v>0</v>
      </c>
      <c r="BA121" s="124"/>
      <c r="BB121" s="124">
        <f t="shared" si="468"/>
        <v>0</v>
      </c>
      <c r="BC121" s="124"/>
      <c r="BD121" s="124">
        <f t="shared" si="469"/>
        <v>0</v>
      </c>
      <c r="BE121" s="124"/>
      <c r="BF121" s="124">
        <f t="shared" si="470"/>
        <v>0</v>
      </c>
      <c r="BG121" s="124"/>
      <c r="BH121" s="124">
        <f t="shared" si="471"/>
        <v>0</v>
      </c>
      <c r="BI121" s="124">
        <v>0</v>
      </c>
      <c r="BJ121" s="124">
        <f>(BI121*$E121*$G121*$H121*$M121*$BJ$13)</f>
        <v>0</v>
      </c>
      <c r="BK121" s="124">
        <v>9</v>
      </c>
      <c r="BL121" s="124">
        <f t="shared" si="472"/>
        <v>519022.07280000002</v>
      </c>
      <c r="BM121" s="124"/>
      <c r="BN121" s="124">
        <f>(BM121*$E121*$G121*$H121*$N121*$BN$13)</f>
        <v>0</v>
      </c>
      <c r="BO121" s="124"/>
      <c r="BP121" s="124">
        <f t="shared" si="473"/>
        <v>0</v>
      </c>
      <c r="BQ121" s="124">
        <v>0</v>
      </c>
      <c r="BR121" s="124">
        <f t="shared" si="474"/>
        <v>0</v>
      </c>
      <c r="BS121" s="124"/>
      <c r="BT121" s="124">
        <f t="shared" si="475"/>
        <v>0</v>
      </c>
      <c r="BU121" s="124">
        <v>0</v>
      </c>
      <c r="BV121" s="124">
        <f t="shared" si="476"/>
        <v>0</v>
      </c>
      <c r="BW121" s="124">
        <v>1</v>
      </c>
      <c r="BX121" s="129">
        <f t="shared" si="489"/>
        <v>62911.766399999993</v>
      </c>
      <c r="BY121" s="124"/>
      <c r="BZ121" s="124">
        <f t="shared" si="477"/>
        <v>0</v>
      </c>
      <c r="CA121" s="124"/>
      <c r="CB121" s="124">
        <f t="shared" si="478"/>
        <v>0</v>
      </c>
      <c r="CC121" s="124"/>
      <c r="CD121" s="124">
        <f t="shared" si="479"/>
        <v>0</v>
      </c>
      <c r="CE121" s="124">
        <v>0</v>
      </c>
      <c r="CF121" s="124">
        <f t="shared" si="490"/>
        <v>0</v>
      </c>
      <c r="CG121" s="124"/>
      <c r="CH121" s="124">
        <f t="shared" si="480"/>
        <v>0</v>
      </c>
      <c r="CI121" s="124"/>
      <c r="CJ121" s="124"/>
      <c r="CK121" s="124"/>
      <c r="CL121" s="124">
        <f t="shared" si="481"/>
        <v>0</v>
      </c>
      <c r="CM121" s="124">
        <v>1</v>
      </c>
      <c r="CN121" s="124">
        <f t="shared" si="491"/>
        <v>43688.726666666669</v>
      </c>
      <c r="CO121" s="124">
        <v>0</v>
      </c>
      <c r="CP121" s="124">
        <f t="shared" si="492"/>
        <v>0</v>
      </c>
      <c r="CQ121" s="124">
        <v>4</v>
      </c>
      <c r="CR121" s="124">
        <f t="shared" si="493"/>
        <v>174754.90666666668</v>
      </c>
      <c r="CS121" s="124">
        <v>2</v>
      </c>
      <c r="CT121" s="124">
        <f t="shared" si="494"/>
        <v>104852.944</v>
      </c>
      <c r="CU121" s="124">
        <v>0</v>
      </c>
      <c r="CV121" s="124">
        <f>(CU121*$E121*$G121*$H121*$N121*$CV$13)</f>
        <v>0</v>
      </c>
      <c r="CW121" s="124">
        <v>16</v>
      </c>
      <c r="CX121" s="124">
        <f t="shared" si="496"/>
        <v>838823.55200000003</v>
      </c>
      <c r="CY121" s="140"/>
      <c r="CZ121" s="124">
        <f t="shared" si="482"/>
        <v>0</v>
      </c>
      <c r="DA121" s="124"/>
      <c r="DB121" s="129">
        <f t="shared" si="483"/>
        <v>0</v>
      </c>
      <c r="DC121" s="141">
        <v>0</v>
      </c>
      <c r="DD121" s="124">
        <f t="shared" si="484"/>
        <v>0</v>
      </c>
      <c r="DE121" s="141"/>
      <c r="DF121" s="124">
        <f t="shared" si="485"/>
        <v>0</v>
      </c>
      <c r="DG121" s="124">
        <v>1</v>
      </c>
      <c r="DH121" s="124">
        <f t="shared" ref="DH121:DH136" si="497">(DG121*$E121*$G121*$H121*$N121*$DH$13)/12*11+(DG121*$F121*$G121*$H121*$N121*$DH$13)/12</f>
        <v>52426.472000000002</v>
      </c>
      <c r="DI121" s="124"/>
      <c r="DJ121" s="124">
        <f>(DI121*$E121*$G121*$H121*$O121*$DJ$13)</f>
        <v>0</v>
      </c>
      <c r="DK121" s="124">
        <v>0</v>
      </c>
      <c r="DL121" s="129">
        <f>(DK121*$E121*$G121*$H121*$P121*$DL$13)</f>
        <v>0</v>
      </c>
      <c r="DM121" s="124">
        <f t="shared" si="487"/>
        <v>213</v>
      </c>
      <c r="DN121" s="124">
        <f t="shared" si="487"/>
        <v>10533133.555699999</v>
      </c>
    </row>
    <row r="122" spans="1:118" ht="18.75" customHeight="1" x14ac:dyDescent="0.25">
      <c r="A122" s="104"/>
      <c r="B122" s="135">
        <v>92</v>
      </c>
      <c r="C122" s="235" t="s">
        <v>334</v>
      </c>
      <c r="D122" s="118" t="s">
        <v>335</v>
      </c>
      <c r="E122" s="107">
        <f t="shared" si="308"/>
        <v>23460</v>
      </c>
      <c r="F122" s="108">
        <v>23500</v>
      </c>
      <c r="G122" s="136">
        <v>0.96</v>
      </c>
      <c r="H122" s="149">
        <v>0.8</v>
      </c>
      <c r="I122" s="150"/>
      <c r="J122" s="150"/>
      <c r="K122" s="150"/>
      <c r="L122" s="150"/>
      <c r="M122" s="122">
        <v>1.4</v>
      </c>
      <c r="N122" s="122">
        <v>1.68</v>
      </c>
      <c r="O122" s="122">
        <v>2.23</v>
      </c>
      <c r="P122" s="123">
        <v>2.57</v>
      </c>
      <c r="Q122" s="124">
        <v>28</v>
      </c>
      <c r="R122" s="124">
        <f t="shared" si="451"/>
        <v>777015.50080000004</v>
      </c>
      <c r="S122" s="146">
        <v>200</v>
      </c>
      <c r="T122" s="124">
        <f t="shared" si="377"/>
        <v>5550110.7200000007</v>
      </c>
      <c r="U122" s="124">
        <f>176+44</f>
        <v>220</v>
      </c>
      <c r="V122" s="124">
        <f t="shared" si="457"/>
        <v>6832186.2963200016</v>
      </c>
      <c r="W122" s="124"/>
      <c r="X122" s="124">
        <f t="shared" si="458"/>
        <v>0</v>
      </c>
      <c r="Y122" s="124">
        <v>0</v>
      </c>
      <c r="Z122" s="124">
        <f t="shared" si="380"/>
        <v>0</v>
      </c>
      <c r="AA122" s="124"/>
      <c r="AB122" s="124"/>
      <c r="AC122" s="124"/>
      <c r="AD122" s="124">
        <f t="shared" si="459"/>
        <v>0</v>
      </c>
      <c r="AE122" s="124"/>
      <c r="AF122" s="124"/>
      <c r="AG122" s="124">
        <v>45</v>
      </c>
      <c r="AH122" s="124">
        <f t="shared" si="460"/>
        <v>1248774.9120000002</v>
      </c>
      <c r="AI122" s="124"/>
      <c r="AJ122" s="124"/>
      <c r="AK122" s="125"/>
      <c r="AL122" s="124">
        <f t="shared" si="461"/>
        <v>0</v>
      </c>
      <c r="AM122" s="124">
        <v>0</v>
      </c>
      <c r="AN122" s="124">
        <f>(AM122*$E122*$G122*$H122*$M122*$AN$13)</f>
        <v>0</v>
      </c>
      <c r="AO122" s="124"/>
      <c r="AP122" s="124">
        <f t="shared" si="463"/>
        <v>0</v>
      </c>
      <c r="AQ122" s="124">
        <v>16</v>
      </c>
      <c r="AR122" s="124">
        <f t="shared" si="464"/>
        <v>532810.62912000006</v>
      </c>
      <c r="AS122" s="140"/>
      <c r="AT122" s="124">
        <f t="shared" si="465"/>
        <v>0</v>
      </c>
      <c r="AU122" s="124">
        <v>4</v>
      </c>
      <c r="AV122" s="129">
        <f t="shared" si="488"/>
        <v>133202.65728000001</v>
      </c>
      <c r="AW122" s="124"/>
      <c r="AX122" s="124">
        <f t="shared" si="466"/>
        <v>0</v>
      </c>
      <c r="AY122" s="124">
        <v>0</v>
      </c>
      <c r="AZ122" s="124">
        <f t="shared" si="467"/>
        <v>0</v>
      </c>
      <c r="BA122" s="124"/>
      <c r="BB122" s="124">
        <f t="shared" si="468"/>
        <v>0</v>
      </c>
      <c r="BC122" s="124">
        <v>0</v>
      </c>
      <c r="BD122" s="124">
        <f t="shared" si="469"/>
        <v>0</v>
      </c>
      <c r="BE122" s="124">
        <v>0</v>
      </c>
      <c r="BF122" s="124">
        <f t="shared" si="470"/>
        <v>0</v>
      </c>
      <c r="BG122" s="124">
        <v>0</v>
      </c>
      <c r="BH122" s="124">
        <f t="shared" si="471"/>
        <v>0</v>
      </c>
      <c r="BI122" s="124">
        <v>6</v>
      </c>
      <c r="BJ122" s="124">
        <f t="shared" ref="BJ122:BJ136" si="498">(BI122*$E122*$G122*$H122*$M122*$BJ$13)/12*11+(BI122*$F122*$G122*$H122*$M122*$BJ$13)/12</f>
        <v>181639.9872</v>
      </c>
      <c r="BK122" s="124">
        <v>58</v>
      </c>
      <c r="BL122" s="124">
        <f t="shared" si="472"/>
        <v>1931438.5305600006</v>
      </c>
      <c r="BM122" s="124">
        <v>45</v>
      </c>
      <c r="BN122" s="124">
        <f t="shared" ref="BN122:BN129" si="499">(BM122*$E122*$G122*$H122*$N122*$BN$13)/12*11+(BM122*$F122*$G122*$H122*$N122*$BN$13)/12</f>
        <v>1362299.9039999999</v>
      </c>
      <c r="BO122" s="124">
        <v>0</v>
      </c>
      <c r="BP122" s="124">
        <f t="shared" si="473"/>
        <v>0</v>
      </c>
      <c r="BQ122" s="124">
        <v>12</v>
      </c>
      <c r="BR122" s="124">
        <f t="shared" si="474"/>
        <v>363279.97440000006</v>
      </c>
      <c r="BS122" s="124"/>
      <c r="BT122" s="124">
        <f t="shared" si="475"/>
        <v>0</v>
      </c>
      <c r="BU122" s="124">
        <v>8</v>
      </c>
      <c r="BV122" s="124">
        <f t="shared" si="476"/>
        <v>290623.97951999994</v>
      </c>
      <c r="BW122" s="124">
        <v>28</v>
      </c>
      <c r="BX122" s="129">
        <f t="shared" si="489"/>
        <v>1017183.9283199998</v>
      </c>
      <c r="BY122" s="124">
        <v>0</v>
      </c>
      <c r="BZ122" s="124">
        <f t="shared" si="477"/>
        <v>0</v>
      </c>
      <c r="CA122" s="124">
        <v>0</v>
      </c>
      <c r="CB122" s="124">
        <f t="shared" si="478"/>
        <v>0</v>
      </c>
      <c r="CC122" s="124">
        <v>0</v>
      </c>
      <c r="CD122" s="124">
        <f t="shared" si="479"/>
        <v>0</v>
      </c>
      <c r="CE122" s="124">
        <v>14</v>
      </c>
      <c r="CF122" s="124">
        <f t="shared" si="490"/>
        <v>423826.63679999998</v>
      </c>
      <c r="CG122" s="124"/>
      <c r="CH122" s="124">
        <f t="shared" si="480"/>
        <v>0</v>
      </c>
      <c r="CI122" s="124"/>
      <c r="CJ122" s="124">
        <f>(CI122*$E122*$G122*$H122*$M122*$CJ$13)</f>
        <v>0</v>
      </c>
      <c r="CK122" s="124"/>
      <c r="CL122" s="124">
        <f t="shared" si="481"/>
        <v>0</v>
      </c>
      <c r="CM122" s="124">
        <v>5</v>
      </c>
      <c r="CN122" s="124">
        <f t="shared" si="491"/>
        <v>126138.88</v>
      </c>
      <c r="CO122" s="124">
        <v>1</v>
      </c>
      <c r="CP122" s="124">
        <f t="shared" si="492"/>
        <v>22704.998399999997</v>
      </c>
      <c r="CQ122" s="124">
        <v>5</v>
      </c>
      <c r="CR122" s="124">
        <f t="shared" si="493"/>
        <v>126138.88</v>
      </c>
      <c r="CS122" s="124">
        <v>30</v>
      </c>
      <c r="CT122" s="124">
        <f t="shared" si="494"/>
        <v>908199.93599999999</v>
      </c>
      <c r="CU122" s="124">
        <v>0</v>
      </c>
      <c r="CV122" s="124">
        <f>(CU122*$E122*$G122*$H122*$N122*$CV$13)</f>
        <v>0</v>
      </c>
      <c r="CW122" s="124">
        <v>13</v>
      </c>
      <c r="CX122" s="124">
        <f t="shared" si="496"/>
        <v>393553.30559999996</v>
      </c>
      <c r="CY122" s="140"/>
      <c r="CZ122" s="124">
        <f t="shared" si="482"/>
        <v>0</v>
      </c>
      <c r="DA122" s="124">
        <v>0</v>
      </c>
      <c r="DB122" s="129">
        <f t="shared" si="483"/>
        <v>0</v>
      </c>
      <c r="DC122" s="141"/>
      <c r="DD122" s="124">
        <f t="shared" si="484"/>
        <v>0</v>
      </c>
      <c r="DE122" s="141"/>
      <c r="DF122" s="124">
        <f t="shared" si="485"/>
        <v>0</v>
      </c>
      <c r="DG122" s="124">
        <v>1</v>
      </c>
      <c r="DH122" s="124">
        <f t="shared" si="497"/>
        <v>30273.331200000001</v>
      </c>
      <c r="DI122" s="124">
        <v>3</v>
      </c>
      <c r="DJ122" s="124">
        <f>(DI122*$E122*$G122*$H122*$O122*$DJ$13)/12*11+(DI122*$F122*$G122*$H122*$O122*$DJ$13)/12</f>
        <v>96442.183680000016</v>
      </c>
      <c r="DK122" s="124">
        <v>0</v>
      </c>
      <c r="DL122" s="129">
        <f>(DK122*$E122*$G122*$H122*$P122*$DL$13)</f>
        <v>0</v>
      </c>
      <c r="DM122" s="124">
        <f t="shared" si="487"/>
        <v>742</v>
      </c>
      <c r="DN122" s="124">
        <f t="shared" si="487"/>
        <v>22347845.1712</v>
      </c>
    </row>
    <row r="123" spans="1:118" ht="15.75" customHeight="1" x14ac:dyDescent="0.25">
      <c r="A123" s="104"/>
      <c r="B123" s="135">
        <v>93</v>
      </c>
      <c r="C123" s="235" t="s">
        <v>336</v>
      </c>
      <c r="D123" s="118" t="s">
        <v>337</v>
      </c>
      <c r="E123" s="107">
        <f t="shared" si="308"/>
        <v>23460</v>
      </c>
      <c r="F123" s="108">
        <v>23500</v>
      </c>
      <c r="G123" s="120">
        <v>2.2999999999999998</v>
      </c>
      <c r="H123" s="120">
        <v>1</v>
      </c>
      <c r="I123" s="121"/>
      <c r="J123" s="121"/>
      <c r="K123" s="121"/>
      <c r="L123" s="121"/>
      <c r="M123" s="122">
        <v>1.4</v>
      </c>
      <c r="N123" s="122">
        <v>1.68</v>
      </c>
      <c r="O123" s="122">
        <v>2.23</v>
      </c>
      <c r="P123" s="123">
        <v>2.57</v>
      </c>
      <c r="Q123" s="124">
        <v>0</v>
      </c>
      <c r="R123" s="124">
        <f t="shared" si="451"/>
        <v>0</v>
      </c>
      <c r="S123" s="146">
        <v>0</v>
      </c>
      <c r="T123" s="124">
        <f t="shared" si="377"/>
        <v>0</v>
      </c>
      <c r="U123" s="124">
        <v>150</v>
      </c>
      <c r="V123" s="124">
        <f t="shared" si="457"/>
        <v>13950664.489999998</v>
      </c>
      <c r="W123" s="124"/>
      <c r="X123" s="124">
        <f t="shared" si="458"/>
        <v>0</v>
      </c>
      <c r="Y123" s="124"/>
      <c r="Z123" s="124">
        <f t="shared" si="380"/>
        <v>0</v>
      </c>
      <c r="AA123" s="124"/>
      <c r="AB123" s="124"/>
      <c r="AC123" s="124"/>
      <c r="AD123" s="124">
        <f t="shared" si="459"/>
        <v>0</v>
      </c>
      <c r="AE123" s="124"/>
      <c r="AF123" s="124"/>
      <c r="AG123" s="124"/>
      <c r="AH123" s="124">
        <f t="shared" si="460"/>
        <v>0</v>
      </c>
      <c r="AI123" s="124"/>
      <c r="AJ123" s="124"/>
      <c r="AK123" s="125"/>
      <c r="AL123" s="124">
        <f t="shared" si="461"/>
        <v>0</v>
      </c>
      <c r="AM123" s="124">
        <v>0</v>
      </c>
      <c r="AN123" s="124">
        <f>(AM123*$E123*$G123*$H123*$M123*$AN$13)</f>
        <v>0</v>
      </c>
      <c r="AO123" s="124"/>
      <c r="AP123" s="124">
        <f t="shared" si="463"/>
        <v>0</v>
      </c>
      <c r="AQ123" s="124">
        <v>1</v>
      </c>
      <c r="AR123" s="124">
        <f t="shared" si="464"/>
        <v>99728.551999999981</v>
      </c>
      <c r="AS123" s="140"/>
      <c r="AT123" s="124">
        <f t="shared" si="465"/>
        <v>0</v>
      </c>
      <c r="AU123" s="124">
        <v>0</v>
      </c>
      <c r="AV123" s="129">
        <f t="shared" si="488"/>
        <v>0</v>
      </c>
      <c r="AW123" s="124"/>
      <c r="AX123" s="124">
        <f t="shared" si="466"/>
        <v>0</v>
      </c>
      <c r="AY123" s="124">
        <v>0</v>
      </c>
      <c r="AZ123" s="124">
        <f t="shared" si="467"/>
        <v>0</v>
      </c>
      <c r="BA123" s="124"/>
      <c r="BB123" s="124">
        <f t="shared" si="468"/>
        <v>0</v>
      </c>
      <c r="BC123" s="124"/>
      <c r="BD123" s="124">
        <f t="shared" si="469"/>
        <v>0</v>
      </c>
      <c r="BE123" s="124"/>
      <c r="BF123" s="124">
        <f t="shared" si="470"/>
        <v>0</v>
      </c>
      <c r="BG123" s="124"/>
      <c r="BH123" s="124">
        <f t="shared" si="471"/>
        <v>0</v>
      </c>
      <c r="BI123" s="124">
        <v>0</v>
      </c>
      <c r="BJ123" s="124">
        <f t="shared" si="498"/>
        <v>0</v>
      </c>
      <c r="BK123" s="124">
        <v>0</v>
      </c>
      <c r="BL123" s="124">
        <f t="shared" si="472"/>
        <v>0</v>
      </c>
      <c r="BM123" s="124"/>
      <c r="BN123" s="124">
        <f t="shared" si="499"/>
        <v>0</v>
      </c>
      <c r="BO123" s="124"/>
      <c r="BP123" s="124">
        <f t="shared" si="473"/>
        <v>0</v>
      </c>
      <c r="BQ123" s="124">
        <v>0</v>
      </c>
      <c r="BR123" s="124">
        <f t="shared" si="474"/>
        <v>0</v>
      </c>
      <c r="BS123" s="124"/>
      <c r="BT123" s="124">
        <f t="shared" si="475"/>
        <v>0</v>
      </c>
      <c r="BU123" s="124">
        <v>0</v>
      </c>
      <c r="BV123" s="124">
        <f t="shared" si="476"/>
        <v>0</v>
      </c>
      <c r="BW123" s="124">
        <v>0</v>
      </c>
      <c r="BX123" s="129">
        <f t="shared" si="489"/>
        <v>0</v>
      </c>
      <c r="BY123" s="124"/>
      <c r="BZ123" s="124">
        <f t="shared" si="477"/>
        <v>0</v>
      </c>
      <c r="CA123" s="124"/>
      <c r="CB123" s="124">
        <f t="shared" si="478"/>
        <v>0</v>
      </c>
      <c r="CC123" s="124"/>
      <c r="CD123" s="124">
        <f t="shared" si="479"/>
        <v>0</v>
      </c>
      <c r="CE123" s="124">
        <v>0</v>
      </c>
      <c r="CF123" s="124">
        <f t="shared" si="490"/>
        <v>0</v>
      </c>
      <c r="CG123" s="124"/>
      <c r="CH123" s="124">
        <f t="shared" si="480"/>
        <v>0</v>
      </c>
      <c r="CI123" s="124"/>
      <c r="CJ123" s="124">
        <f>(CI123*$E123*$G123*$H123*$M123*$CJ$13)</f>
        <v>0</v>
      </c>
      <c r="CK123" s="124"/>
      <c r="CL123" s="124">
        <f t="shared" si="481"/>
        <v>0</v>
      </c>
      <c r="CM123" s="124">
        <v>0</v>
      </c>
      <c r="CN123" s="124">
        <f t="shared" si="491"/>
        <v>0</v>
      </c>
      <c r="CO123" s="124">
        <v>0</v>
      </c>
      <c r="CP123" s="124">
        <f t="shared" si="492"/>
        <v>0</v>
      </c>
      <c r="CQ123" s="124">
        <v>0</v>
      </c>
      <c r="CR123" s="124">
        <f t="shared" si="493"/>
        <v>0</v>
      </c>
      <c r="CS123" s="124">
        <v>0</v>
      </c>
      <c r="CT123" s="124">
        <f t="shared" si="494"/>
        <v>0</v>
      </c>
      <c r="CU123" s="124">
        <v>0</v>
      </c>
      <c r="CV123" s="124">
        <f>(CU123*$E123*$G123*$H123*$N123*$CV$13)</f>
        <v>0</v>
      </c>
      <c r="CW123" s="124">
        <v>0</v>
      </c>
      <c r="CX123" s="124">
        <f t="shared" si="496"/>
        <v>0</v>
      </c>
      <c r="CY123" s="140"/>
      <c r="CZ123" s="124">
        <f t="shared" si="482"/>
        <v>0</v>
      </c>
      <c r="DA123" s="124"/>
      <c r="DB123" s="129">
        <f t="shared" si="483"/>
        <v>0</v>
      </c>
      <c r="DC123" s="141">
        <v>0</v>
      </c>
      <c r="DD123" s="124">
        <f t="shared" si="484"/>
        <v>0</v>
      </c>
      <c r="DE123" s="141"/>
      <c r="DF123" s="124">
        <f t="shared" si="485"/>
        <v>0</v>
      </c>
      <c r="DG123" s="124">
        <v>0</v>
      </c>
      <c r="DH123" s="124">
        <f t="shared" si="497"/>
        <v>0</v>
      </c>
      <c r="DI123" s="124"/>
      <c r="DJ123" s="124">
        <f>(DI123*$E123*$G123*$H123*$O123*$DJ$13)</f>
        <v>0</v>
      </c>
      <c r="DK123" s="124">
        <v>0</v>
      </c>
      <c r="DL123" s="129">
        <f>(DK123*$E123*$G123*$H123*$P123*$DL$13)</f>
        <v>0</v>
      </c>
      <c r="DM123" s="124">
        <f t="shared" si="487"/>
        <v>151</v>
      </c>
      <c r="DN123" s="124">
        <f t="shared" si="487"/>
        <v>14050393.041999998</v>
      </c>
    </row>
    <row r="124" spans="1:118" ht="15.75" customHeight="1" x14ac:dyDescent="0.25">
      <c r="A124" s="104"/>
      <c r="B124" s="135">
        <v>94</v>
      </c>
      <c r="C124" s="235" t="s">
        <v>338</v>
      </c>
      <c r="D124" s="118" t="s">
        <v>339</v>
      </c>
      <c r="E124" s="107">
        <f t="shared" si="308"/>
        <v>23460</v>
      </c>
      <c r="F124" s="108">
        <v>23500</v>
      </c>
      <c r="G124" s="136">
        <v>3.16</v>
      </c>
      <c r="H124" s="120">
        <v>1</v>
      </c>
      <c r="I124" s="121"/>
      <c r="J124" s="121"/>
      <c r="K124" s="121"/>
      <c r="L124" s="121"/>
      <c r="M124" s="122">
        <v>1.4</v>
      </c>
      <c r="N124" s="122">
        <v>1.68</v>
      </c>
      <c r="O124" s="122">
        <v>2.23</v>
      </c>
      <c r="P124" s="123">
        <v>2.57</v>
      </c>
      <c r="Q124" s="124">
        <v>0</v>
      </c>
      <c r="R124" s="124">
        <f t="shared" si="451"/>
        <v>0</v>
      </c>
      <c r="S124" s="146">
        <v>0</v>
      </c>
      <c r="T124" s="124">
        <f t="shared" si="377"/>
        <v>0</v>
      </c>
      <c r="U124" s="124">
        <v>0</v>
      </c>
      <c r="V124" s="124">
        <f t="shared" si="457"/>
        <v>0</v>
      </c>
      <c r="W124" s="124"/>
      <c r="X124" s="124">
        <f t="shared" si="458"/>
        <v>0</v>
      </c>
      <c r="Y124" s="124"/>
      <c r="Z124" s="124">
        <f t="shared" si="380"/>
        <v>0</v>
      </c>
      <c r="AA124" s="124"/>
      <c r="AB124" s="124"/>
      <c r="AC124" s="124"/>
      <c r="AD124" s="124">
        <f t="shared" si="459"/>
        <v>0</v>
      </c>
      <c r="AE124" s="124"/>
      <c r="AF124" s="124"/>
      <c r="AG124" s="124"/>
      <c r="AH124" s="124">
        <f t="shared" si="460"/>
        <v>0</v>
      </c>
      <c r="AI124" s="124"/>
      <c r="AJ124" s="124"/>
      <c r="AK124" s="125"/>
      <c r="AL124" s="124"/>
      <c r="AM124" s="124">
        <v>0</v>
      </c>
      <c r="AN124" s="124"/>
      <c r="AO124" s="124"/>
      <c r="AP124" s="124"/>
      <c r="AQ124" s="124">
        <v>0</v>
      </c>
      <c r="AR124" s="124">
        <f t="shared" si="464"/>
        <v>0</v>
      </c>
      <c r="AS124" s="140"/>
      <c r="AT124" s="124">
        <f t="shared" si="465"/>
        <v>0</v>
      </c>
      <c r="AU124" s="124"/>
      <c r="AV124" s="129">
        <f t="shared" si="488"/>
        <v>0</v>
      </c>
      <c r="AW124" s="124"/>
      <c r="AX124" s="124"/>
      <c r="AY124" s="124">
        <v>0</v>
      </c>
      <c r="AZ124" s="124"/>
      <c r="BA124" s="124"/>
      <c r="BB124" s="124"/>
      <c r="BC124" s="124"/>
      <c r="BD124" s="124"/>
      <c r="BE124" s="124"/>
      <c r="BF124" s="124"/>
      <c r="BG124" s="124"/>
      <c r="BH124" s="124"/>
      <c r="BI124" s="124">
        <v>0</v>
      </c>
      <c r="BJ124" s="124">
        <f t="shared" si="498"/>
        <v>0</v>
      </c>
      <c r="BK124" s="124">
        <v>0</v>
      </c>
      <c r="BL124" s="124">
        <f t="shared" si="472"/>
        <v>0</v>
      </c>
      <c r="BM124" s="124"/>
      <c r="BN124" s="124">
        <f t="shared" si="499"/>
        <v>0</v>
      </c>
      <c r="BO124" s="124"/>
      <c r="BP124" s="124"/>
      <c r="BQ124" s="124">
        <v>0</v>
      </c>
      <c r="BR124" s="124">
        <f t="shared" si="474"/>
        <v>0</v>
      </c>
      <c r="BS124" s="124"/>
      <c r="BT124" s="124"/>
      <c r="BU124" s="124">
        <v>0</v>
      </c>
      <c r="BV124" s="124">
        <f t="shared" si="476"/>
        <v>0</v>
      </c>
      <c r="BW124" s="124">
        <v>0</v>
      </c>
      <c r="BX124" s="129">
        <f t="shared" si="489"/>
        <v>0</v>
      </c>
      <c r="BY124" s="124"/>
      <c r="BZ124" s="124"/>
      <c r="CA124" s="124"/>
      <c r="CB124" s="124"/>
      <c r="CC124" s="124"/>
      <c r="CD124" s="124"/>
      <c r="CE124" s="124">
        <v>0</v>
      </c>
      <c r="CF124" s="124">
        <f t="shared" si="490"/>
        <v>0</v>
      </c>
      <c r="CG124" s="124"/>
      <c r="CH124" s="124"/>
      <c r="CI124" s="124"/>
      <c r="CJ124" s="124"/>
      <c r="CK124" s="124"/>
      <c r="CL124" s="124"/>
      <c r="CM124" s="124">
        <v>0</v>
      </c>
      <c r="CN124" s="124">
        <f t="shared" si="491"/>
        <v>0</v>
      </c>
      <c r="CO124" s="124">
        <v>0</v>
      </c>
      <c r="CP124" s="124">
        <f t="shared" si="492"/>
        <v>0</v>
      </c>
      <c r="CQ124" s="124">
        <v>0</v>
      </c>
      <c r="CR124" s="124">
        <f t="shared" si="493"/>
        <v>0</v>
      </c>
      <c r="CS124" s="124">
        <v>0</v>
      </c>
      <c r="CT124" s="124">
        <f t="shared" si="494"/>
        <v>0</v>
      </c>
      <c r="CU124" s="124">
        <v>0</v>
      </c>
      <c r="CV124" s="124"/>
      <c r="CW124" s="124">
        <v>0</v>
      </c>
      <c r="CX124" s="124">
        <f t="shared" si="496"/>
        <v>0</v>
      </c>
      <c r="CY124" s="140"/>
      <c r="CZ124" s="124"/>
      <c r="DA124" s="124"/>
      <c r="DB124" s="129"/>
      <c r="DC124" s="141">
        <v>0</v>
      </c>
      <c r="DD124" s="124"/>
      <c r="DE124" s="141"/>
      <c r="DF124" s="124"/>
      <c r="DG124" s="124">
        <v>0</v>
      </c>
      <c r="DH124" s="124">
        <f t="shared" si="497"/>
        <v>0</v>
      </c>
      <c r="DI124" s="124"/>
      <c r="DJ124" s="124"/>
      <c r="DK124" s="124">
        <v>0</v>
      </c>
      <c r="DL124" s="129"/>
      <c r="DM124" s="124">
        <f t="shared" si="487"/>
        <v>0</v>
      </c>
      <c r="DN124" s="124">
        <f t="shared" si="487"/>
        <v>0</v>
      </c>
    </row>
    <row r="125" spans="1:118" ht="15.75" customHeight="1" x14ac:dyDescent="0.25">
      <c r="A125" s="104"/>
      <c r="B125" s="135">
        <v>95</v>
      </c>
      <c r="C125" s="235" t="s">
        <v>340</v>
      </c>
      <c r="D125" s="118" t="s">
        <v>341</v>
      </c>
      <c r="E125" s="107">
        <f t="shared" si="308"/>
        <v>23460</v>
      </c>
      <c r="F125" s="108">
        <v>23500</v>
      </c>
      <c r="G125" s="136">
        <v>4.84</v>
      </c>
      <c r="H125" s="120">
        <v>1</v>
      </c>
      <c r="I125" s="121"/>
      <c r="J125" s="121"/>
      <c r="K125" s="121"/>
      <c r="L125" s="121"/>
      <c r="M125" s="122">
        <v>1.4</v>
      </c>
      <c r="N125" s="122">
        <v>1.68</v>
      </c>
      <c r="O125" s="122">
        <v>2.23</v>
      </c>
      <c r="P125" s="123">
        <v>2.57</v>
      </c>
      <c r="Q125" s="124">
        <v>0</v>
      </c>
      <c r="R125" s="124">
        <f t="shared" si="451"/>
        <v>0</v>
      </c>
      <c r="S125" s="146">
        <v>0</v>
      </c>
      <c r="T125" s="124">
        <f t="shared" si="377"/>
        <v>0</v>
      </c>
      <c r="U125" s="124">
        <v>0</v>
      </c>
      <c r="V125" s="124">
        <f t="shared" si="457"/>
        <v>0</v>
      </c>
      <c r="W125" s="124"/>
      <c r="X125" s="124">
        <f t="shared" si="458"/>
        <v>0</v>
      </c>
      <c r="Y125" s="124"/>
      <c r="Z125" s="124">
        <f t="shared" si="380"/>
        <v>0</v>
      </c>
      <c r="AA125" s="124"/>
      <c r="AB125" s="124"/>
      <c r="AC125" s="124"/>
      <c r="AD125" s="124">
        <f t="shared" si="459"/>
        <v>0</v>
      </c>
      <c r="AE125" s="124"/>
      <c r="AF125" s="124"/>
      <c r="AG125" s="124"/>
      <c r="AH125" s="124">
        <f t="shared" si="460"/>
        <v>0</v>
      </c>
      <c r="AI125" s="124"/>
      <c r="AJ125" s="124"/>
      <c r="AK125" s="125"/>
      <c r="AL125" s="124"/>
      <c r="AM125" s="124">
        <v>0</v>
      </c>
      <c r="AN125" s="124"/>
      <c r="AO125" s="124"/>
      <c r="AP125" s="124"/>
      <c r="AQ125" s="124">
        <v>0</v>
      </c>
      <c r="AR125" s="124">
        <f t="shared" si="464"/>
        <v>0</v>
      </c>
      <c r="AS125" s="140"/>
      <c r="AT125" s="124">
        <f t="shared" si="465"/>
        <v>0</v>
      </c>
      <c r="AU125" s="124"/>
      <c r="AV125" s="129">
        <f t="shared" si="488"/>
        <v>0</v>
      </c>
      <c r="AW125" s="124"/>
      <c r="AX125" s="124"/>
      <c r="AY125" s="124">
        <v>0</v>
      </c>
      <c r="AZ125" s="124"/>
      <c r="BA125" s="124"/>
      <c r="BB125" s="124"/>
      <c r="BC125" s="124"/>
      <c r="BD125" s="124"/>
      <c r="BE125" s="124"/>
      <c r="BF125" s="124"/>
      <c r="BG125" s="124"/>
      <c r="BH125" s="124"/>
      <c r="BI125" s="124">
        <v>0</v>
      </c>
      <c r="BJ125" s="124">
        <f t="shared" si="498"/>
        <v>0</v>
      </c>
      <c r="BK125" s="124">
        <v>0</v>
      </c>
      <c r="BL125" s="124">
        <f t="shared" si="472"/>
        <v>0</v>
      </c>
      <c r="BM125" s="124"/>
      <c r="BN125" s="124">
        <f t="shared" si="499"/>
        <v>0</v>
      </c>
      <c r="BO125" s="124"/>
      <c r="BP125" s="124"/>
      <c r="BQ125" s="124">
        <v>0</v>
      </c>
      <c r="BR125" s="124">
        <f t="shared" si="474"/>
        <v>0</v>
      </c>
      <c r="BS125" s="124"/>
      <c r="BT125" s="124"/>
      <c r="BU125" s="124">
        <v>0</v>
      </c>
      <c r="BV125" s="124">
        <f t="shared" si="476"/>
        <v>0</v>
      </c>
      <c r="BW125" s="124">
        <v>0</v>
      </c>
      <c r="BX125" s="129">
        <f t="shared" si="489"/>
        <v>0</v>
      </c>
      <c r="BY125" s="124"/>
      <c r="BZ125" s="124"/>
      <c r="CA125" s="124"/>
      <c r="CB125" s="124"/>
      <c r="CC125" s="124"/>
      <c r="CD125" s="124"/>
      <c r="CE125" s="124">
        <v>0</v>
      </c>
      <c r="CF125" s="124">
        <f t="shared" si="490"/>
        <v>0</v>
      </c>
      <c r="CG125" s="124"/>
      <c r="CH125" s="124"/>
      <c r="CI125" s="124"/>
      <c r="CJ125" s="124"/>
      <c r="CK125" s="124"/>
      <c r="CL125" s="124"/>
      <c r="CM125" s="124">
        <v>0</v>
      </c>
      <c r="CN125" s="124">
        <f t="shared" si="491"/>
        <v>0</v>
      </c>
      <c r="CO125" s="124">
        <v>0</v>
      </c>
      <c r="CP125" s="124">
        <f t="shared" si="492"/>
        <v>0</v>
      </c>
      <c r="CQ125" s="124">
        <v>0</v>
      </c>
      <c r="CR125" s="124">
        <f t="shared" si="493"/>
        <v>0</v>
      </c>
      <c r="CS125" s="124">
        <v>0</v>
      </c>
      <c r="CT125" s="124">
        <f t="shared" si="494"/>
        <v>0</v>
      </c>
      <c r="CU125" s="124">
        <v>0</v>
      </c>
      <c r="CV125" s="124"/>
      <c r="CW125" s="124">
        <v>0</v>
      </c>
      <c r="CX125" s="124">
        <f t="shared" si="496"/>
        <v>0</v>
      </c>
      <c r="CY125" s="140"/>
      <c r="CZ125" s="124"/>
      <c r="DA125" s="124"/>
      <c r="DB125" s="129"/>
      <c r="DC125" s="141">
        <v>0</v>
      </c>
      <c r="DD125" s="124"/>
      <c r="DE125" s="141"/>
      <c r="DF125" s="124"/>
      <c r="DG125" s="124">
        <v>0</v>
      </c>
      <c r="DH125" s="124">
        <f t="shared" si="497"/>
        <v>0</v>
      </c>
      <c r="DI125" s="124"/>
      <c r="DJ125" s="124"/>
      <c r="DK125" s="124">
        <v>0</v>
      </c>
      <c r="DL125" s="129"/>
      <c r="DM125" s="124">
        <f t="shared" si="487"/>
        <v>0</v>
      </c>
      <c r="DN125" s="124">
        <f t="shared" si="487"/>
        <v>0</v>
      </c>
    </row>
    <row r="126" spans="1:118" ht="30" customHeight="1" x14ac:dyDescent="0.25">
      <c r="A126" s="104"/>
      <c r="B126" s="135">
        <v>96</v>
      </c>
      <c r="C126" s="235" t="s">
        <v>342</v>
      </c>
      <c r="D126" s="118" t="s">
        <v>343</v>
      </c>
      <c r="E126" s="107">
        <f t="shared" si="308"/>
        <v>23460</v>
      </c>
      <c r="F126" s="108">
        <v>23500</v>
      </c>
      <c r="G126" s="136">
        <v>1.02</v>
      </c>
      <c r="H126" s="120">
        <v>1</v>
      </c>
      <c r="I126" s="121"/>
      <c r="J126" s="121"/>
      <c r="K126" s="121"/>
      <c r="L126" s="121"/>
      <c r="M126" s="122">
        <v>1.4</v>
      </c>
      <c r="N126" s="122">
        <v>1.68</v>
      </c>
      <c r="O126" s="122">
        <v>2.23</v>
      </c>
      <c r="P126" s="123">
        <v>2.57</v>
      </c>
      <c r="Q126" s="124">
        <v>26</v>
      </c>
      <c r="R126" s="124">
        <f t="shared" si="451"/>
        <v>958261.304</v>
      </c>
      <c r="S126" s="146">
        <v>35</v>
      </c>
      <c r="T126" s="124">
        <f t="shared" si="377"/>
        <v>1289967.1399999999</v>
      </c>
      <c r="U126" s="124">
        <v>24</v>
      </c>
      <c r="V126" s="124">
        <f t="shared" si="457"/>
        <v>989890.62815999996</v>
      </c>
      <c r="W126" s="124"/>
      <c r="X126" s="124">
        <f t="shared" si="458"/>
        <v>0</v>
      </c>
      <c r="Y126" s="124">
        <v>0</v>
      </c>
      <c r="Z126" s="124">
        <f t="shared" si="380"/>
        <v>0</v>
      </c>
      <c r="AA126" s="124"/>
      <c r="AB126" s="124"/>
      <c r="AC126" s="124"/>
      <c r="AD126" s="124">
        <f t="shared" si="459"/>
        <v>0</v>
      </c>
      <c r="AE126" s="124"/>
      <c r="AF126" s="124"/>
      <c r="AG126" s="124">
        <v>64</v>
      </c>
      <c r="AH126" s="124">
        <f t="shared" si="460"/>
        <v>2358797.0560000003</v>
      </c>
      <c r="AI126" s="124"/>
      <c r="AJ126" s="124"/>
      <c r="AK126" s="125"/>
      <c r="AL126" s="124">
        <f t="shared" ref="AL126:AL136" si="500">(AK126*$E126*$G126*$H126*$M126*$AL$13)</f>
        <v>0</v>
      </c>
      <c r="AM126" s="124">
        <v>0</v>
      </c>
      <c r="AN126" s="124">
        <f>(AM126*$E126*$G126*$H126*$M126*$AN$13)</f>
        <v>0</v>
      </c>
      <c r="AO126" s="124"/>
      <c r="AP126" s="124">
        <f>(AO126*$E126*$G126*$H126*$M126*$AP$13)</f>
        <v>0</v>
      </c>
      <c r="AQ126" s="124">
        <v>5</v>
      </c>
      <c r="AR126" s="124">
        <f t="shared" si="464"/>
        <v>221137.22399999999</v>
      </c>
      <c r="AS126" s="140"/>
      <c r="AT126" s="124">
        <f t="shared" si="465"/>
        <v>0</v>
      </c>
      <c r="AU126" s="124">
        <v>4</v>
      </c>
      <c r="AV126" s="129">
        <f t="shared" si="488"/>
        <v>176909.77919999999</v>
      </c>
      <c r="AW126" s="124"/>
      <c r="AX126" s="124">
        <f t="shared" ref="AX126:AX136" si="501">(AW126*$E126*$G126*$H126*$M126*$AX$13)</f>
        <v>0</v>
      </c>
      <c r="AY126" s="124">
        <v>0</v>
      </c>
      <c r="AZ126" s="124">
        <f t="shared" ref="AZ126:AZ136" si="502">(AY126*$E126*$G126*$H126*$M126*$AZ$13)</f>
        <v>0</v>
      </c>
      <c r="BA126" s="124"/>
      <c r="BB126" s="124">
        <f t="shared" ref="BB126:BB136" si="503">(BA126*$E126*$G126*$H126*$M126*$BB$13)</f>
        <v>0</v>
      </c>
      <c r="BC126" s="124">
        <v>0</v>
      </c>
      <c r="BD126" s="124">
        <f t="shared" ref="BD126:BD136" si="504">(BC126*$E126*$G126*$H126*$M126*$BD$13)</f>
        <v>0</v>
      </c>
      <c r="BE126" s="124">
        <v>0</v>
      </c>
      <c r="BF126" s="124">
        <f t="shared" ref="BF126:BF136" si="505">(BE126*$E126*$G126*$H126*$M126*$BF$13)</f>
        <v>0</v>
      </c>
      <c r="BG126" s="124">
        <v>0</v>
      </c>
      <c r="BH126" s="124">
        <f t="shared" ref="BH126:BH136" si="506">(BG126*$E126*$G126*$H126*$M126*$BH$13)</f>
        <v>0</v>
      </c>
      <c r="BI126" s="124">
        <v>6</v>
      </c>
      <c r="BJ126" s="124">
        <f t="shared" si="498"/>
        <v>241240.60799999998</v>
      </c>
      <c r="BK126" s="124">
        <v>300</v>
      </c>
      <c r="BL126" s="124">
        <f t="shared" si="472"/>
        <v>13268233.440000001</v>
      </c>
      <c r="BM126" s="124">
        <v>5</v>
      </c>
      <c r="BN126" s="124">
        <f t="shared" si="499"/>
        <v>201033.84</v>
      </c>
      <c r="BO126" s="124">
        <v>0</v>
      </c>
      <c r="BP126" s="124">
        <f t="shared" ref="BP126:BP136" si="507">(BO126*$E126*$G126*$H126*$N126*$BP$13)</f>
        <v>0</v>
      </c>
      <c r="BQ126" s="124">
        <v>7</v>
      </c>
      <c r="BR126" s="124">
        <f t="shared" si="474"/>
        <v>281447.37599999999</v>
      </c>
      <c r="BS126" s="124"/>
      <c r="BT126" s="124">
        <f t="shared" ref="BT126:BT136" si="508">(BS126*$E126*$G126*$H126*$N126*$BT$13)</f>
        <v>0</v>
      </c>
      <c r="BU126" s="124">
        <v>6</v>
      </c>
      <c r="BV126" s="124">
        <f t="shared" si="476"/>
        <v>289488.72960000002</v>
      </c>
      <c r="BW126" s="124">
        <v>15</v>
      </c>
      <c r="BX126" s="129">
        <f t="shared" si="489"/>
        <v>723721.82400000002</v>
      </c>
      <c r="BY126" s="124">
        <v>0</v>
      </c>
      <c r="BZ126" s="124">
        <f t="shared" ref="BZ126:BZ136" si="509">(BY126*$E126*$G126*$H126*$M126*$BZ$13)</f>
        <v>0</v>
      </c>
      <c r="CA126" s="124">
        <v>0</v>
      </c>
      <c r="CB126" s="124">
        <f t="shared" ref="CB126:CB136" si="510">(CA126*$E126*$G126*$H126*$M126*$CB$13)</f>
        <v>0</v>
      </c>
      <c r="CC126" s="124">
        <v>0</v>
      </c>
      <c r="CD126" s="124">
        <f t="shared" ref="CD126:CD136" si="511">(CC126*$E126*$G126*$H126*$M126*$CD$13)</f>
        <v>0</v>
      </c>
      <c r="CE126" s="124">
        <v>45</v>
      </c>
      <c r="CF126" s="124">
        <f t="shared" si="490"/>
        <v>1809304.5599999998</v>
      </c>
      <c r="CG126" s="124"/>
      <c r="CH126" s="124">
        <f t="shared" ref="CH126:CH136" si="512">(CG126*$E126*$G126*$H126*$M126*$CH$13)</f>
        <v>0</v>
      </c>
      <c r="CI126" s="124"/>
      <c r="CJ126" s="124">
        <f t="shared" ref="CJ126:CJ136" si="513">(CI126*$E126*$G126*$H126*$M126*$CJ$13)</f>
        <v>0</v>
      </c>
      <c r="CK126" s="124"/>
      <c r="CL126" s="124">
        <f t="shared" ref="CL126:CL135" si="514">(CK126*$E126*$G126*$H126*$M126*$CL$13)</f>
        <v>0</v>
      </c>
      <c r="CM126" s="124">
        <v>21</v>
      </c>
      <c r="CN126" s="124">
        <f t="shared" si="491"/>
        <v>703618.44000000006</v>
      </c>
      <c r="CO126" s="124">
        <v>20</v>
      </c>
      <c r="CP126" s="124">
        <f t="shared" si="492"/>
        <v>603101.52</v>
      </c>
      <c r="CQ126" s="124">
        <v>10</v>
      </c>
      <c r="CR126" s="124">
        <f t="shared" si="493"/>
        <v>335056.39999999997</v>
      </c>
      <c r="CS126" s="124">
        <v>20</v>
      </c>
      <c r="CT126" s="124">
        <f t="shared" si="494"/>
        <v>804135.36</v>
      </c>
      <c r="CU126" s="124">
        <v>0</v>
      </c>
      <c r="CV126" s="124">
        <f t="shared" ref="CV126:CV135" si="515">(CU126*$E126*$G126*$H126*$N126*$CV$13)</f>
        <v>0</v>
      </c>
      <c r="CW126" s="124">
        <v>30</v>
      </c>
      <c r="CX126" s="124">
        <f t="shared" si="496"/>
        <v>1206203.04</v>
      </c>
      <c r="CY126" s="140"/>
      <c r="CZ126" s="124">
        <f t="shared" ref="CZ126:CZ136" si="516">(CY126*$E126*$G126*$H126*$N126*$CZ$13)</f>
        <v>0</v>
      </c>
      <c r="DA126" s="124">
        <v>0</v>
      </c>
      <c r="DB126" s="129">
        <f t="shared" ref="DB126:DB136" si="517">(DA126*$E126*$G126*$H126*$N126*$DB$13)</f>
        <v>0</v>
      </c>
      <c r="DC126" s="141"/>
      <c r="DD126" s="124">
        <f>(DC126*$E126*$G126*$H126*$N126*$DD$13)</f>
        <v>0</v>
      </c>
      <c r="DE126" s="141"/>
      <c r="DF126" s="124">
        <f t="shared" ref="DF126:DF136" si="518">(DE126*$E126*$G126*$H126*$N126*$DF$13)</f>
        <v>0</v>
      </c>
      <c r="DG126" s="124">
        <v>5</v>
      </c>
      <c r="DH126" s="124">
        <f t="shared" si="497"/>
        <v>201033.84</v>
      </c>
      <c r="DI126" s="124">
        <v>4</v>
      </c>
      <c r="DJ126" s="124">
        <f t="shared" ref="DJ126:DJ131" si="519">(DI126*$E126*$G126*$H126*$O126*$DJ$13)/12*11+(DI126*$F126*$G126*$H126*$O126*$DJ$13)/12</f>
        <v>170783.03360000002</v>
      </c>
      <c r="DK126" s="124">
        <v>3</v>
      </c>
      <c r="DL126" s="129">
        <f t="shared" ref="DL126:DL130" si="520">(DK126*$E126*$G126*$H126*$P126*$DL$13)/12*11+(DK126*$F126*$G126*$H126*$P126*$DL$13)/12</f>
        <v>147616.27680000002</v>
      </c>
      <c r="DM126" s="124">
        <f t="shared" si="487"/>
        <v>655</v>
      </c>
      <c r="DN126" s="124">
        <f t="shared" si="487"/>
        <v>26980981.419359997</v>
      </c>
    </row>
    <row r="127" spans="1:118" ht="30" customHeight="1" x14ac:dyDescent="0.25">
      <c r="A127" s="104"/>
      <c r="B127" s="135">
        <v>97</v>
      </c>
      <c r="C127" s="235" t="s">
        <v>344</v>
      </c>
      <c r="D127" s="118" t="s">
        <v>345</v>
      </c>
      <c r="E127" s="107">
        <f t="shared" si="308"/>
        <v>23460</v>
      </c>
      <c r="F127" s="108">
        <v>23500</v>
      </c>
      <c r="G127" s="136">
        <v>1.43</v>
      </c>
      <c r="H127" s="120">
        <v>1</v>
      </c>
      <c r="I127" s="121"/>
      <c r="J127" s="121"/>
      <c r="K127" s="121"/>
      <c r="L127" s="121"/>
      <c r="M127" s="122">
        <v>1.4</v>
      </c>
      <c r="N127" s="122">
        <v>1.68</v>
      </c>
      <c r="O127" s="122">
        <v>2.23</v>
      </c>
      <c r="P127" s="123">
        <v>2.57</v>
      </c>
      <c r="Q127" s="124">
        <v>33</v>
      </c>
      <c r="R127" s="124">
        <f t="shared" si="451"/>
        <v>1705141.4379999998</v>
      </c>
      <c r="S127" s="146">
        <v>0</v>
      </c>
      <c r="T127" s="124">
        <f t="shared" si="377"/>
        <v>0</v>
      </c>
      <c r="U127" s="124">
        <v>28</v>
      </c>
      <c r="V127" s="124">
        <f t="shared" si="457"/>
        <v>1619085.8150133332</v>
      </c>
      <c r="W127" s="124"/>
      <c r="X127" s="124">
        <f t="shared" si="458"/>
        <v>0</v>
      </c>
      <c r="Y127" s="124"/>
      <c r="Z127" s="124">
        <f t="shared" si="380"/>
        <v>0</v>
      </c>
      <c r="AA127" s="124"/>
      <c r="AB127" s="124"/>
      <c r="AC127" s="124"/>
      <c r="AD127" s="124">
        <f t="shared" si="459"/>
        <v>0</v>
      </c>
      <c r="AE127" s="124"/>
      <c r="AF127" s="124"/>
      <c r="AG127" s="124">
        <v>40</v>
      </c>
      <c r="AH127" s="124">
        <f t="shared" si="460"/>
        <v>2066838.1066666669</v>
      </c>
      <c r="AI127" s="124"/>
      <c r="AJ127" s="124"/>
      <c r="AK127" s="125"/>
      <c r="AL127" s="124">
        <f t="shared" si="500"/>
        <v>0</v>
      </c>
      <c r="AM127" s="124">
        <v>0</v>
      </c>
      <c r="AN127" s="124">
        <f>(AM127*$E127*$G127*$H127*$M127*$AN$13)</f>
        <v>0</v>
      </c>
      <c r="AO127" s="124"/>
      <c r="AP127" s="124">
        <f>(AO127*$E127*$G127*$H127*$M127*$AP$13)</f>
        <v>0</v>
      </c>
      <c r="AQ127" s="124">
        <v>0</v>
      </c>
      <c r="AR127" s="124">
        <f t="shared" si="464"/>
        <v>0</v>
      </c>
      <c r="AS127" s="140">
        <v>0</v>
      </c>
      <c r="AT127" s="124">
        <f t="shared" si="465"/>
        <v>0</v>
      </c>
      <c r="AU127" s="124">
        <v>0</v>
      </c>
      <c r="AV127" s="129">
        <f t="shared" si="488"/>
        <v>0</v>
      </c>
      <c r="AW127" s="124"/>
      <c r="AX127" s="124">
        <f t="shared" si="501"/>
        <v>0</v>
      </c>
      <c r="AY127" s="124">
        <v>0</v>
      </c>
      <c r="AZ127" s="124">
        <f t="shared" si="502"/>
        <v>0</v>
      </c>
      <c r="BA127" s="124"/>
      <c r="BB127" s="124">
        <f t="shared" si="503"/>
        <v>0</v>
      </c>
      <c r="BC127" s="124"/>
      <c r="BD127" s="124">
        <f t="shared" si="504"/>
        <v>0</v>
      </c>
      <c r="BE127" s="124"/>
      <c r="BF127" s="124">
        <f t="shared" si="505"/>
        <v>0</v>
      </c>
      <c r="BG127" s="124"/>
      <c r="BH127" s="124">
        <f t="shared" si="506"/>
        <v>0</v>
      </c>
      <c r="BI127" s="124">
        <v>0</v>
      </c>
      <c r="BJ127" s="124">
        <f t="shared" si="498"/>
        <v>0</v>
      </c>
      <c r="BK127" s="124">
        <v>0</v>
      </c>
      <c r="BL127" s="124">
        <f t="shared" si="472"/>
        <v>0</v>
      </c>
      <c r="BM127" s="124"/>
      <c r="BN127" s="124">
        <f t="shared" si="499"/>
        <v>0</v>
      </c>
      <c r="BO127" s="124"/>
      <c r="BP127" s="124">
        <f t="shared" si="507"/>
        <v>0</v>
      </c>
      <c r="BQ127" s="124">
        <v>0</v>
      </c>
      <c r="BR127" s="124">
        <f t="shared" si="474"/>
        <v>0</v>
      </c>
      <c r="BS127" s="124"/>
      <c r="BT127" s="124">
        <f t="shared" si="508"/>
        <v>0</v>
      </c>
      <c r="BU127" s="124">
        <v>0</v>
      </c>
      <c r="BV127" s="124">
        <f t="shared" si="476"/>
        <v>0</v>
      </c>
      <c r="BW127" s="124">
        <v>0</v>
      </c>
      <c r="BX127" s="129">
        <f t="shared" si="489"/>
        <v>0</v>
      </c>
      <c r="BY127" s="124"/>
      <c r="BZ127" s="124">
        <f t="shared" si="509"/>
        <v>0</v>
      </c>
      <c r="CA127" s="124"/>
      <c r="CB127" s="124">
        <f t="shared" si="510"/>
        <v>0</v>
      </c>
      <c r="CC127" s="124"/>
      <c r="CD127" s="124">
        <f t="shared" si="511"/>
        <v>0</v>
      </c>
      <c r="CE127" s="124">
        <v>0</v>
      </c>
      <c r="CF127" s="124">
        <f t="shared" si="490"/>
        <v>0</v>
      </c>
      <c r="CG127" s="124"/>
      <c r="CH127" s="124">
        <f t="shared" si="512"/>
        <v>0</v>
      </c>
      <c r="CI127" s="124"/>
      <c r="CJ127" s="124">
        <f t="shared" si="513"/>
        <v>0</v>
      </c>
      <c r="CK127" s="124"/>
      <c r="CL127" s="124">
        <f t="shared" si="514"/>
        <v>0</v>
      </c>
      <c r="CM127" s="124">
        <v>0</v>
      </c>
      <c r="CN127" s="124">
        <f t="shared" si="491"/>
        <v>0</v>
      </c>
      <c r="CO127" s="124">
        <v>0</v>
      </c>
      <c r="CP127" s="124">
        <f t="shared" si="492"/>
        <v>0</v>
      </c>
      <c r="CQ127" s="124">
        <v>0</v>
      </c>
      <c r="CR127" s="124">
        <f t="shared" si="493"/>
        <v>0</v>
      </c>
      <c r="CS127" s="124">
        <v>0</v>
      </c>
      <c r="CT127" s="124">
        <f t="shared" si="494"/>
        <v>0</v>
      </c>
      <c r="CU127" s="124">
        <v>0</v>
      </c>
      <c r="CV127" s="124">
        <f t="shared" si="515"/>
        <v>0</v>
      </c>
      <c r="CW127" s="124">
        <v>10</v>
      </c>
      <c r="CX127" s="124">
        <f t="shared" si="496"/>
        <v>563683.12000000011</v>
      </c>
      <c r="CY127" s="140">
        <v>0</v>
      </c>
      <c r="CZ127" s="124">
        <f t="shared" si="516"/>
        <v>0</v>
      </c>
      <c r="DA127" s="124"/>
      <c r="DB127" s="129">
        <f t="shared" si="517"/>
        <v>0</v>
      </c>
      <c r="DC127" s="141">
        <v>0</v>
      </c>
      <c r="DD127" s="124">
        <f>(DC127*$E127*$G127*$H127*$N127*$DD$13)</f>
        <v>0</v>
      </c>
      <c r="DE127" s="141"/>
      <c r="DF127" s="124">
        <f t="shared" si="518"/>
        <v>0</v>
      </c>
      <c r="DG127" s="124">
        <v>0</v>
      </c>
      <c r="DH127" s="124">
        <f t="shared" si="497"/>
        <v>0</v>
      </c>
      <c r="DI127" s="124"/>
      <c r="DJ127" s="124">
        <f t="shared" si="519"/>
        <v>0</v>
      </c>
      <c r="DK127" s="124">
        <v>0</v>
      </c>
      <c r="DL127" s="129">
        <f t="shared" si="520"/>
        <v>0</v>
      </c>
      <c r="DM127" s="124">
        <f t="shared" si="487"/>
        <v>111</v>
      </c>
      <c r="DN127" s="124">
        <f t="shared" si="487"/>
        <v>5954748.4796800008</v>
      </c>
    </row>
    <row r="128" spans="1:118" ht="30" customHeight="1" x14ac:dyDescent="0.25">
      <c r="A128" s="104"/>
      <c r="B128" s="135">
        <v>98</v>
      </c>
      <c r="C128" s="235" t="s">
        <v>346</v>
      </c>
      <c r="D128" s="118" t="s">
        <v>347</v>
      </c>
      <c r="E128" s="107">
        <f t="shared" si="308"/>
        <v>23460</v>
      </c>
      <c r="F128" s="108">
        <v>23500</v>
      </c>
      <c r="G128" s="136">
        <v>2.11</v>
      </c>
      <c r="H128" s="120">
        <v>1</v>
      </c>
      <c r="I128" s="121"/>
      <c r="J128" s="121"/>
      <c r="K128" s="121"/>
      <c r="L128" s="121"/>
      <c r="M128" s="122">
        <v>1.4</v>
      </c>
      <c r="N128" s="122">
        <v>1.68</v>
      </c>
      <c r="O128" s="122">
        <v>2.23</v>
      </c>
      <c r="P128" s="123">
        <v>2.57</v>
      </c>
      <c r="Q128" s="124">
        <v>0</v>
      </c>
      <c r="R128" s="124">
        <f t="shared" si="451"/>
        <v>0</v>
      </c>
      <c r="S128" s="146">
        <v>0</v>
      </c>
      <c r="T128" s="124">
        <f t="shared" si="377"/>
        <v>0</v>
      </c>
      <c r="U128" s="124">
        <v>86</v>
      </c>
      <c r="V128" s="124">
        <f t="shared" si="457"/>
        <v>7337645.1546533331</v>
      </c>
      <c r="W128" s="124"/>
      <c r="X128" s="124">
        <f t="shared" si="458"/>
        <v>0</v>
      </c>
      <c r="Y128" s="124"/>
      <c r="Z128" s="124">
        <f t="shared" si="380"/>
        <v>0</v>
      </c>
      <c r="AA128" s="124"/>
      <c r="AB128" s="124"/>
      <c r="AC128" s="124"/>
      <c r="AD128" s="124">
        <f t="shared" si="459"/>
        <v>0</v>
      </c>
      <c r="AE128" s="124"/>
      <c r="AF128" s="124"/>
      <c r="AG128" s="124">
        <v>2</v>
      </c>
      <c r="AH128" s="124">
        <f t="shared" si="460"/>
        <v>152483.5106666667</v>
      </c>
      <c r="AI128" s="124"/>
      <c r="AJ128" s="124"/>
      <c r="AK128" s="125"/>
      <c r="AL128" s="124">
        <f t="shared" si="500"/>
        <v>0</v>
      </c>
      <c r="AM128" s="124">
        <v>0</v>
      </c>
      <c r="AN128" s="124">
        <f>(AM128*$E128*$G128*$H128*$M128*$AN$13)</f>
        <v>0</v>
      </c>
      <c r="AO128" s="124"/>
      <c r="AP128" s="124">
        <f>(AO128*$E128*$G128*$H128*$M128*$AP$13)</f>
        <v>0</v>
      </c>
      <c r="AQ128" s="124">
        <v>0</v>
      </c>
      <c r="AR128" s="124">
        <f t="shared" si="464"/>
        <v>0</v>
      </c>
      <c r="AS128" s="140"/>
      <c r="AT128" s="124">
        <f t="shared" si="465"/>
        <v>0</v>
      </c>
      <c r="AU128" s="124">
        <v>0</v>
      </c>
      <c r="AV128" s="129">
        <f t="shared" si="488"/>
        <v>0</v>
      </c>
      <c r="AW128" s="124"/>
      <c r="AX128" s="124">
        <f t="shared" si="501"/>
        <v>0</v>
      </c>
      <c r="AY128" s="124">
        <v>0</v>
      </c>
      <c r="AZ128" s="124">
        <f t="shared" si="502"/>
        <v>0</v>
      </c>
      <c r="BA128" s="124"/>
      <c r="BB128" s="124">
        <f t="shared" si="503"/>
        <v>0</v>
      </c>
      <c r="BC128" s="124"/>
      <c r="BD128" s="124">
        <f t="shared" si="504"/>
        <v>0</v>
      </c>
      <c r="BE128" s="124"/>
      <c r="BF128" s="124">
        <f t="shared" si="505"/>
        <v>0</v>
      </c>
      <c r="BG128" s="124"/>
      <c r="BH128" s="124">
        <f t="shared" si="506"/>
        <v>0</v>
      </c>
      <c r="BI128" s="124">
        <v>0</v>
      </c>
      <c r="BJ128" s="124">
        <f t="shared" si="498"/>
        <v>0</v>
      </c>
      <c r="BK128" s="124">
        <v>0</v>
      </c>
      <c r="BL128" s="124">
        <f t="shared" si="472"/>
        <v>0</v>
      </c>
      <c r="BM128" s="124"/>
      <c r="BN128" s="124">
        <f t="shared" si="499"/>
        <v>0</v>
      </c>
      <c r="BO128" s="124"/>
      <c r="BP128" s="124">
        <f t="shared" si="507"/>
        <v>0</v>
      </c>
      <c r="BQ128" s="124">
        <v>0</v>
      </c>
      <c r="BR128" s="124">
        <f t="shared" si="474"/>
        <v>0</v>
      </c>
      <c r="BS128" s="124"/>
      <c r="BT128" s="124">
        <f t="shared" si="508"/>
        <v>0</v>
      </c>
      <c r="BU128" s="124">
        <v>0</v>
      </c>
      <c r="BV128" s="124">
        <f t="shared" si="476"/>
        <v>0</v>
      </c>
      <c r="BW128" s="124">
        <v>0</v>
      </c>
      <c r="BX128" s="129">
        <f t="shared" si="489"/>
        <v>0</v>
      </c>
      <c r="BY128" s="124"/>
      <c r="BZ128" s="124">
        <f t="shared" si="509"/>
        <v>0</v>
      </c>
      <c r="CA128" s="124"/>
      <c r="CB128" s="124">
        <f t="shared" si="510"/>
        <v>0</v>
      </c>
      <c r="CC128" s="124"/>
      <c r="CD128" s="124">
        <f t="shared" si="511"/>
        <v>0</v>
      </c>
      <c r="CE128" s="124">
        <v>0</v>
      </c>
      <c r="CF128" s="124">
        <f t="shared" si="490"/>
        <v>0</v>
      </c>
      <c r="CG128" s="124"/>
      <c r="CH128" s="124">
        <f t="shared" si="512"/>
        <v>0</v>
      </c>
      <c r="CI128" s="124"/>
      <c r="CJ128" s="124">
        <f t="shared" si="513"/>
        <v>0</v>
      </c>
      <c r="CK128" s="124"/>
      <c r="CL128" s="124">
        <f t="shared" si="514"/>
        <v>0</v>
      </c>
      <c r="CM128" s="124">
        <v>0</v>
      </c>
      <c r="CN128" s="124">
        <f t="shared" si="491"/>
        <v>0</v>
      </c>
      <c r="CO128" s="124">
        <v>0</v>
      </c>
      <c r="CP128" s="124">
        <f t="shared" si="492"/>
        <v>0</v>
      </c>
      <c r="CQ128" s="124">
        <v>0</v>
      </c>
      <c r="CR128" s="124">
        <f t="shared" si="493"/>
        <v>0</v>
      </c>
      <c r="CS128" s="124">
        <v>0</v>
      </c>
      <c r="CT128" s="124">
        <f t="shared" si="494"/>
        <v>0</v>
      </c>
      <c r="CU128" s="124">
        <v>0</v>
      </c>
      <c r="CV128" s="124">
        <f t="shared" si="515"/>
        <v>0</v>
      </c>
      <c r="CW128" s="124">
        <v>0</v>
      </c>
      <c r="CX128" s="124">
        <f t="shared" si="496"/>
        <v>0</v>
      </c>
      <c r="CY128" s="140"/>
      <c r="CZ128" s="124">
        <f t="shared" si="516"/>
        <v>0</v>
      </c>
      <c r="DA128" s="124"/>
      <c r="DB128" s="129">
        <f t="shared" si="517"/>
        <v>0</v>
      </c>
      <c r="DC128" s="141">
        <v>0</v>
      </c>
      <c r="DD128" s="124">
        <f>(DC128*$E128*$G128*$H128*$N128*$DD$13)</f>
        <v>0</v>
      </c>
      <c r="DE128" s="141"/>
      <c r="DF128" s="124">
        <f t="shared" si="518"/>
        <v>0</v>
      </c>
      <c r="DG128" s="124">
        <v>0</v>
      </c>
      <c r="DH128" s="124">
        <f t="shared" si="497"/>
        <v>0</v>
      </c>
      <c r="DI128" s="124"/>
      <c r="DJ128" s="124">
        <f t="shared" si="519"/>
        <v>0</v>
      </c>
      <c r="DK128" s="124">
        <v>0</v>
      </c>
      <c r="DL128" s="129">
        <f t="shared" si="520"/>
        <v>0</v>
      </c>
      <c r="DM128" s="124">
        <f t="shared" si="487"/>
        <v>88</v>
      </c>
      <c r="DN128" s="124">
        <f t="shared" si="487"/>
        <v>7490128.6653199997</v>
      </c>
    </row>
    <row r="129" spans="1:118" x14ac:dyDescent="0.25">
      <c r="A129" s="104"/>
      <c r="B129" s="135">
        <v>99</v>
      </c>
      <c r="C129" s="235" t="s">
        <v>348</v>
      </c>
      <c r="D129" s="118" t="s">
        <v>349</v>
      </c>
      <c r="E129" s="107">
        <f t="shared" si="308"/>
        <v>23460</v>
      </c>
      <c r="F129" s="108">
        <v>23500</v>
      </c>
      <c r="G129" s="136">
        <v>0.74</v>
      </c>
      <c r="H129" s="120">
        <v>1</v>
      </c>
      <c r="I129" s="121"/>
      <c r="J129" s="121"/>
      <c r="K129" s="121"/>
      <c r="L129" s="121"/>
      <c r="M129" s="122">
        <v>1.4</v>
      </c>
      <c r="N129" s="122">
        <v>1.68</v>
      </c>
      <c r="O129" s="122">
        <v>2.23</v>
      </c>
      <c r="P129" s="123">
        <v>2.57</v>
      </c>
      <c r="Q129" s="124">
        <v>48</v>
      </c>
      <c r="R129" s="124">
        <f t="shared" si="451"/>
        <v>1283463.1039999998</v>
      </c>
      <c r="S129" s="146">
        <v>569</v>
      </c>
      <c r="T129" s="124">
        <f t="shared" si="377"/>
        <v>15214385.545333333</v>
      </c>
      <c r="U129" s="124">
        <v>238</v>
      </c>
      <c r="V129" s="124">
        <f t="shared" si="457"/>
        <v>7121713.1303733326</v>
      </c>
      <c r="W129" s="124"/>
      <c r="X129" s="124">
        <f t="shared" si="458"/>
        <v>0</v>
      </c>
      <c r="Y129" s="124">
        <v>0</v>
      </c>
      <c r="Z129" s="124">
        <f t="shared" si="380"/>
        <v>0</v>
      </c>
      <c r="AA129" s="124"/>
      <c r="AB129" s="124"/>
      <c r="AC129" s="124"/>
      <c r="AD129" s="124">
        <f t="shared" si="459"/>
        <v>0</v>
      </c>
      <c r="AE129" s="124"/>
      <c r="AF129" s="124"/>
      <c r="AG129" s="124">
        <v>33</v>
      </c>
      <c r="AH129" s="124">
        <f t="shared" si="460"/>
        <v>882380.88399999996</v>
      </c>
      <c r="AI129" s="124"/>
      <c r="AJ129" s="124"/>
      <c r="AK129" s="125"/>
      <c r="AL129" s="124">
        <f t="shared" si="500"/>
        <v>0</v>
      </c>
      <c r="AM129" s="124">
        <v>5</v>
      </c>
      <c r="AN129" s="124">
        <f t="shared" ref="AN129:AN136" si="521">(AM129*$E129*$G129*$H129*$M129*$AN$13)/12*11+(AM129*$F129*$G129*$H129*$M129*$AN$13)/12</f>
        <v>133694.0733333333</v>
      </c>
      <c r="AO129" s="124">
        <v>6</v>
      </c>
      <c r="AP129" s="124">
        <f t="shared" ref="AP129:AP136" si="522">(AO129*$E129*$G129*$H129*$M129*$AP$13)/12*11+(AO129*$F129*$G129*$H129*$M129*$AP$13)/12</f>
        <v>160432.88799999998</v>
      </c>
      <c r="AQ129" s="124">
        <v>29</v>
      </c>
      <c r="AR129" s="124">
        <f t="shared" si="464"/>
        <v>930510.75040000002</v>
      </c>
      <c r="AS129" s="140"/>
      <c r="AT129" s="124">
        <f t="shared" si="465"/>
        <v>0</v>
      </c>
      <c r="AU129" s="124">
        <v>13</v>
      </c>
      <c r="AV129" s="129">
        <f t="shared" si="488"/>
        <v>417125.50880000007</v>
      </c>
      <c r="AW129" s="124"/>
      <c r="AX129" s="124">
        <f t="shared" si="501"/>
        <v>0</v>
      </c>
      <c r="AY129" s="124">
        <v>0</v>
      </c>
      <c r="AZ129" s="124">
        <f t="shared" si="502"/>
        <v>0</v>
      </c>
      <c r="BA129" s="124"/>
      <c r="BB129" s="124">
        <f t="shared" si="503"/>
        <v>0</v>
      </c>
      <c r="BC129" s="124">
        <v>0</v>
      </c>
      <c r="BD129" s="124">
        <f t="shared" si="504"/>
        <v>0</v>
      </c>
      <c r="BE129" s="124">
        <v>0</v>
      </c>
      <c r="BF129" s="124">
        <f t="shared" si="505"/>
        <v>0</v>
      </c>
      <c r="BG129" s="124">
        <v>0</v>
      </c>
      <c r="BH129" s="124">
        <f t="shared" si="506"/>
        <v>0</v>
      </c>
      <c r="BI129" s="124">
        <v>21</v>
      </c>
      <c r="BJ129" s="124">
        <f t="shared" si="498"/>
        <v>612561.93599999999</v>
      </c>
      <c r="BK129" s="124">
        <v>62</v>
      </c>
      <c r="BL129" s="124">
        <f t="shared" si="472"/>
        <v>1989367.8112000003</v>
      </c>
      <c r="BM129" s="124">
        <v>200</v>
      </c>
      <c r="BN129" s="124">
        <f t="shared" si="499"/>
        <v>5833923.1999999993</v>
      </c>
      <c r="BO129" s="124">
        <v>0</v>
      </c>
      <c r="BP129" s="124">
        <f t="shared" si="507"/>
        <v>0</v>
      </c>
      <c r="BQ129" s="124">
        <v>39</v>
      </c>
      <c r="BR129" s="124">
        <f t="shared" si="474"/>
        <v>1137615.0239999997</v>
      </c>
      <c r="BS129" s="124"/>
      <c r="BT129" s="124">
        <f t="shared" si="508"/>
        <v>0</v>
      </c>
      <c r="BU129" s="124">
        <v>19</v>
      </c>
      <c r="BV129" s="124">
        <f t="shared" si="476"/>
        <v>665067.24479999999</v>
      </c>
      <c r="BW129" s="124">
        <v>60</v>
      </c>
      <c r="BX129" s="129">
        <f t="shared" si="489"/>
        <v>2100212.3519999995</v>
      </c>
      <c r="BY129" s="124">
        <v>0</v>
      </c>
      <c r="BZ129" s="124">
        <f t="shared" si="509"/>
        <v>0</v>
      </c>
      <c r="CA129" s="124"/>
      <c r="CB129" s="124">
        <f t="shared" si="510"/>
        <v>0</v>
      </c>
      <c r="CC129" s="124">
        <v>0</v>
      </c>
      <c r="CD129" s="124">
        <f t="shared" si="511"/>
        <v>0</v>
      </c>
      <c r="CE129" s="124">
        <v>87</v>
      </c>
      <c r="CF129" s="124">
        <f t="shared" si="490"/>
        <v>2537756.5920000002</v>
      </c>
      <c r="CG129" s="124"/>
      <c r="CH129" s="124">
        <f t="shared" si="512"/>
        <v>0</v>
      </c>
      <c r="CI129" s="124"/>
      <c r="CJ129" s="124">
        <f t="shared" si="513"/>
        <v>0</v>
      </c>
      <c r="CK129" s="124"/>
      <c r="CL129" s="124">
        <f t="shared" si="514"/>
        <v>0</v>
      </c>
      <c r="CM129" s="124">
        <v>165</v>
      </c>
      <c r="CN129" s="124">
        <f t="shared" si="491"/>
        <v>4010822.2</v>
      </c>
      <c r="CO129" s="124">
        <v>200</v>
      </c>
      <c r="CP129" s="124">
        <f t="shared" si="492"/>
        <v>4375442.3999999994</v>
      </c>
      <c r="CQ129" s="124">
        <v>15</v>
      </c>
      <c r="CR129" s="124">
        <f t="shared" si="493"/>
        <v>364620.19999999995</v>
      </c>
      <c r="CS129" s="124">
        <v>30</v>
      </c>
      <c r="CT129" s="124">
        <f t="shared" si="494"/>
        <v>875088.48</v>
      </c>
      <c r="CU129" s="124">
        <v>0</v>
      </c>
      <c r="CV129" s="124">
        <f t="shared" si="515"/>
        <v>0</v>
      </c>
      <c r="CW129" s="124">
        <v>38</v>
      </c>
      <c r="CX129" s="124">
        <f t="shared" si="496"/>
        <v>1108445.4079999998</v>
      </c>
      <c r="CY129" s="140"/>
      <c r="CZ129" s="124">
        <f t="shared" si="516"/>
        <v>0</v>
      </c>
      <c r="DA129" s="124">
        <v>0</v>
      </c>
      <c r="DB129" s="129">
        <f t="shared" si="517"/>
        <v>0</v>
      </c>
      <c r="DC129" s="141"/>
      <c r="DD129" s="124">
        <f>(DC129*$E129*$G129*$H129*$N129*$DD$13)</f>
        <v>0</v>
      </c>
      <c r="DE129" s="141"/>
      <c r="DF129" s="124">
        <f t="shared" si="518"/>
        <v>0</v>
      </c>
      <c r="DG129" s="124">
        <v>0</v>
      </c>
      <c r="DH129" s="124">
        <f t="shared" si="497"/>
        <v>0</v>
      </c>
      <c r="DI129" s="124">
        <v>36</v>
      </c>
      <c r="DJ129" s="124">
        <f t="shared" si="519"/>
        <v>1115112.7488000002</v>
      </c>
      <c r="DK129" s="124">
        <v>25</v>
      </c>
      <c r="DL129" s="129">
        <f t="shared" si="520"/>
        <v>892451.34666666668</v>
      </c>
      <c r="DM129" s="124">
        <f t="shared" si="487"/>
        <v>1938</v>
      </c>
      <c r="DN129" s="124">
        <f t="shared" si="487"/>
        <v>53762192.827706672</v>
      </c>
    </row>
    <row r="130" spans="1:118" x14ac:dyDescent="0.25">
      <c r="A130" s="104"/>
      <c r="B130" s="135">
        <v>100</v>
      </c>
      <c r="C130" s="235" t="s">
        <v>350</v>
      </c>
      <c r="D130" s="118" t="s">
        <v>351</v>
      </c>
      <c r="E130" s="107">
        <f t="shared" si="308"/>
        <v>23460</v>
      </c>
      <c r="F130" s="108">
        <v>23500</v>
      </c>
      <c r="G130" s="136">
        <v>0.99</v>
      </c>
      <c r="H130" s="120">
        <v>1</v>
      </c>
      <c r="I130" s="121"/>
      <c r="J130" s="121"/>
      <c r="K130" s="121"/>
      <c r="L130" s="121"/>
      <c r="M130" s="122">
        <v>1.4</v>
      </c>
      <c r="N130" s="122">
        <v>1.68</v>
      </c>
      <c r="O130" s="122">
        <v>2.23</v>
      </c>
      <c r="P130" s="123">
        <v>2.57</v>
      </c>
      <c r="Q130" s="124">
        <v>13</v>
      </c>
      <c r="R130" s="124">
        <f t="shared" si="451"/>
        <v>465038.57400000002</v>
      </c>
      <c r="S130" s="146">
        <v>20</v>
      </c>
      <c r="T130" s="124">
        <f t="shared" si="377"/>
        <v>715443.96</v>
      </c>
      <c r="U130" s="124">
        <v>70</v>
      </c>
      <c r="V130" s="124">
        <f t="shared" si="457"/>
        <v>2802263.9105999996</v>
      </c>
      <c r="W130" s="124"/>
      <c r="X130" s="124">
        <f t="shared" si="458"/>
        <v>0</v>
      </c>
      <c r="Y130" s="124"/>
      <c r="Z130" s="124">
        <f t="shared" si="380"/>
        <v>0</v>
      </c>
      <c r="AA130" s="124"/>
      <c r="AB130" s="124"/>
      <c r="AC130" s="124"/>
      <c r="AD130" s="124">
        <f t="shared" si="459"/>
        <v>0</v>
      </c>
      <c r="AE130" s="124"/>
      <c r="AF130" s="124"/>
      <c r="AG130" s="124">
        <v>17</v>
      </c>
      <c r="AH130" s="124">
        <f t="shared" si="460"/>
        <v>608127.36599999992</v>
      </c>
      <c r="AI130" s="124"/>
      <c r="AJ130" s="124"/>
      <c r="AK130" s="125"/>
      <c r="AL130" s="124">
        <f t="shared" si="500"/>
        <v>0</v>
      </c>
      <c r="AM130" s="124">
        <v>0</v>
      </c>
      <c r="AN130" s="124">
        <f t="shared" si="521"/>
        <v>0</v>
      </c>
      <c r="AO130" s="124">
        <v>0</v>
      </c>
      <c r="AP130" s="124">
        <f t="shared" si="522"/>
        <v>0</v>
      </c>
      <c r="AQ130" s="124">
        <v>2</v>
      </c>
      <c r="AR130" s="124">
        <f t="shared" si="464"/>
        <v>85853.275200000004</v>
      </c>
      <c r="AS130" s="140"/>
      <c r="AT130" s="124">
        <f t="shared" si="465"/>
        <v>0</v>
      </c>
      <c r="AU130" s="124"/>
      <c r="AV130" s="129">
        <f t="shared" si="488"/>
        <v>0</v>
      </c>
      <c r="AW130" s="124"/>
      <c r="AX130" s="124">
        <f t="shared" si="501"/>
        <v>0</v>
      </c>
      <c r="AY130" s="124"/>
      <c r="AZ130" s="124">
        <f t="shared" si="502"/>
        <v>0</v>
      </c>
      <c r="BA130" s="124"/>
      <c r="BB130" s="124">
        <f t="shared" si="503"/>
        <v>0</v>
      </c>
      <c r="BC130" s="124"/>
      <c r="BD130" s="124">
        <f t="shared" si="504"/>
        <v>0</v>
      </c>
      <c r="BE130" s="124"/>
      <c r="BF130" s="124">
        <f t="shared" si="505"/>
        <v>0</v>
      </c>
      <c r="BG130" s="124"/>
      <c r="BH130" s="124">
        <f t="shared" si="506"/>
        <v>0</v>
      </c>
      <c r="BI130" s="124">
        <v>2</v>
      </c>
      <c r="BJ130" s="124">
        <f t="shared" si="498"/>
        <v>78048.432000000001</v>
      </c>
      <c r="BK130" s="124">
        <v>12</v>
      </c>
      <c r="BL130" s="124">
        <f t="shared" si="472"/>
        <v>515119.65119999996</v>
      </c>
      <c r="BM130" s="124"/>
      <c r="BN130" s="124">
        <f t="shared" ref="BN130:BN136" si="523">(BM130*$E130*$G130*$H130*$N130*$BN$13)</f>
        <v>0</v>
      </c>
      <c r="BO130" s="124"/>
      <c r="BP130" s="124">
        <f t="shared" si="507"/>
        <v>0</v>
      </c>
      <c r="BQ130" s="124">
        <v>2</v>
      </c>
      <c r="BR130" s="124">
        <f t="shared" si="474"/>
        <v>78048.432000000001</v>
      </c>
      <c r="BS130" s="124"/>
      <c r="BT130" s="124">
        <f t="shared" si="508"/>
        <v>0</v>
      </c>
      <c r="BU130" s="124">
        <v>1</v>
      </c>
      <c r="BV130" s="124">
        <f t="shared" si="476"/>
        <v>46829.059199999996</v>
      </c>
      <c r="BW130" s="124">
        <v>0</v>
      </c>
      <c r="BX130" s="129">
        <f t="shared" si="489"/>
        <v>0</v>
      </c>
      <c r="BY130" s="124"/>
      <c r="BZ130" s="124">
        <f t="shared" si="509"/>
        <v>0</v>
      </c>
      <c r="CA130" s="124"/>
      <c r="CB130" s="124">
        <f t="shared" si="510"/>
        <v>0</v>
      </c>
      <c r="CC130" s="124"/>
      <c r="CD130" s="124">
        <f t="shared" si="511"/>
        <v>0</v>
      </c>
      <c r="CE130" s="124">
        <v>1</v>
      </c>
      <c r="CF130" s="124">
        <f t="shared" si="490"/>
        <v>39024.216</v>
      </c>
      <c r="CG130" s="124"/>
      <c r="CH130" s="124">
        <f t="shared" si="512"/>
        <v>0</v>
      </c>
      <c r="CI130" s="124"/>
      <c r="CJ130" s="124">
        <f t="shared" si="513"/>
        <v>0</v>
      </c>
      <c r="CK130" s="124"/>
      <c r="CL130" s="124">
        <f t="shared" si="514"/>
        <v>0</v>
      </c>
      <c r="CM130" s="124">
        <v>1</v>
      </c>
      <c r="CN130" s="124">
        <f t="shared" si="491"/>
        <v>32520.18</v>
      </c>
      <c r="CO130" s="124">
        <v>3</v>
      </c>
      <c r="CP130" s="124">
        <f t="shared" si="492"/>
        <v>87804.486000000004</v>
      </c>
      <c r="CQ130" s="124">
        <v>0</v>
      </c>
      <c r="CR130" s="124">
        <f t="shared" si="493"/>
        <v>0</v>
      </c>
      <c r="CS130" s="124">
        <v>4</v>
      </c>
      <c r="CT130" s="124">
        <f t="shared" si="494"/>
        <v>156096.864</v>
      </c>
      <c r="CU130" s="124">
        <v>0</v>
      </c>
      <c r="CV130" s="124">
        <f t="shared" si="515"/>
        <v>0</v>
      </c>
      <c r="CW130" s="124">
        <v>0</v>
      </c>
      <c r="CX130" s="124">
        <f t="shared" si="496"/>
        <v>0</v>
      </c>
      <c r="CY130" s="140"/>
      <c r="CZ130" s="124">
        <f t="shared" si="516"/>
        <v>0</v>
      </c>
      <c r="DA130" s="124"/>
      <c r="DB130" s="129">
        <f t="shared" si="517"/>
        <v>0</v>
      </c>
      <c r="DC130" s="141"/>
      <c r="DD130" s="124">
        <f>(DC130*$E130*$G130*$H130*$N130*$DD$13)</f>
        <v>0</v>
      </c>
      <c r="DE130" s="141"/>
      <c r="DF130" s="124">
        <f t="shared" si="518"/>
        <v>0</v>
      </c>
      <c r="DG130" s="124">
        <v>99</v>
      </c>
      <c r="DH130" s="124">
        <f t="shared" si="497"/>
        <v>3863397.3840000001</v>
      </c>
      <c r="DI130" s="124"/>
      <c r="DJ130" s="124">
        <f t="shared" si="519"/>
        <v>0</v>
      </c>
      <c r="DK130" s="124">
        <v>0</v>
      </c>
      <c r="DL130" s="129">
        <f t="shared" si="520"/>
        <v>0</v>
      </c>
      <c r="DM130" s="124">
        <f t="shared" si="487"/>
        <v>247</v>
      </c>
      <c r="DN130" s="124">
        <f t="shared" si="487"/>
        <v>9573615.7901999988</v>
      </c>
    </row>
    <row r="131" spans="1:118" ht="30" customHeight="1" x14ac:dyDescent="0.25">
      <c r="A131" s="104"/>
      <c r="B131" s="135">
        <v>101</v>
      </c>
      <c r="C131" s="235" t="s">
        <v>352</v>
      </c>
      <c r="D131" s="118" t="s">
        <v>353</v>
      </c>
      <c r="E131" s="107">
        <f t="shared" si="308"/>
        <v>23460</v>
      </c>
      <c r="F131" s="108">
        <v>23500</v>
      </c>
      <c r="G131" s="136">
        <v>1.1499999999999999</v>
      </c>
      <c r="H131" s="120">
        <v>1</v>
      </c>
      <c r="I131" s="121"/>
      <c r="J131" s="121"/>
      <c r="K131" s="121"/>
      <c r="L131" s="121"/>
      <c r="M131" s="122">
        <v>1.4</v>
      </c>
      <c r="N131" s="122">
        <v>1.68</v>
      </c>
      <c r="O131" s="122">
        <v>2.23</v>
      </c>
      <c r="P131" s="123">
        <v>2.57</v>
      </c>
      <c r="Q131" s="124">
        <v>79</v>
      </c>
      <c r="R131" s="124">
        <f t="shared" si="451"/>
        <v>3282731.5033333339</v>
      </c>
      <c r="S131" s="146">
        <v>90</v>
      </c>
      <c r="T131" s="124">
        <f t="shared" si="377"/>
        <v>3739820.7</v>
      </c>
      <c r="U131" s="124">
        <v>10</v>
      </c>
      <c r="V131" s="124">
        <f t="shared" si="457"/>
        <v>465022.14966666664</v>
      </c>
      <c r="W131" s="124"/>
      <c r="X131" s="124">
        <f t="shared" si="458"/>
        <v>0</v>
      </c>
      <c r="Y131" s="124"/>
      <c r="Z131" s="124">
        <f t="shared" si="380"/>
        <v>0</v>
      </c>
      <c r="AA131" s="124"/>
      <c r="AB131" s="124"/>
      <c r="AC131" s="124"/>
      <c r="AD131" s="124">
        <f t="shared" si="459"/>
        <v>0</v>
      </c>
      <c r="AE131" s="124"/>
      <c r="AF131" s="124"/>
      <c r="AG131" s="124">
        <v>36</v>
      </c>
      <c r="AH131" s="124">
        <f t="shared" si="460"/>
        <v>1495928.28</v>
      </c>
      <c r="AI131" s="124"/>
      <c r="AJ131" s="124"/>
      <c r="AK131" s="125"/>
      <c r="AL131" s="124">
        <f t="shared" si="500"/>
        <v>0</v>
      </c>
      <c r="AM131" s="124">
        <v>0</v>
      </c>
      <c r="AN131" s="124">
        <f t="shared" si="521"/>
        <v>0</v>
      </c>
      <c r="AO131" s="124">
        <v>0</v>
      </c>
      <c r="AP131" s="124">
        <f t="shared" si="522"/>
        <v>0</v>
      </c>
      <c r="AQ131" s="124">
        <v>50</v>
      </c>
      <c r="AR131" s="124">
        <f t="shared" si="464"/>
        <v>2493213.8000000003</v>
      </c>
      <c r="AS131" s="140"/>
      <c r="AT131" s="124">
        <f t="shared" si="465"/>
        <v>0</v>
      </c>
      <c r="AU131" s="124">
        <v>2</v>
      </c>
      <c r="AV131" s="129">
        <f t="shared" si="488"/>
        <v>99728.551999999981</v>
      </c>
      <c r="AW131" s="124"/>
      <c r="AX131" s="124">
        <f t="shared" si="501"/>
        <v>0</v>
      </c>
      <c r="AY131" s="124"/>
      <c r="AZ131" s="124">
        <f t="shared" si="502"/>
        <v>0</v>
      </c>
      <c r="BA131" s="124"/>
      <c r="BB131" s="124">
        <f t="shared" si="503"/>
        <v>0</v>
      </c>
      <c r="BC131" s="124"/>
      <c r="BD131" s="124">
        <f t="shared" si="504"/>
        <v>0</v>
      </c>
      <c r="BE131" s="124"/>
      <c r="BF131" s="124">
        <f t="shared" si="505"/>
        <v>0</v>
      </c>
      <c r="BG131" s="124"/>
      <c r="BH131" s="124">
        <f t="shared" si="506"/>
        <v>0</v>
      </c>
      <c r="BI131" s="124">
        <v>5</v>
      </c>
      <c r="BJ131" s="124">
        <f t="shared" si="498"/>
        <v>226655.8</v>
      </c>
      <c r="BK131" s="124">
        <v>20</v>
      </c>
      <c r="BL131" s="124">
        <f t="shared" si="472"/>
        <v>997285.52</v>
      </c>
      <c r="BM131" s="124"/>
      <c r="BN131" s="124">
        <f t="shared" si="523"/>
        <v>0</v>
      </c>
      <c r="BO131" s="124"/>
      <c r="BP131" s="124">
        <f t="shared" si="507"/>
        <v>0</v>
      </c>
      <c r="BQ131" s="124">
        <v>4</v>
      </c>
      <c r="BR131" s="124">
        <f t="shared" si="474"/>
        <v>181324.63999999998</v>
      </c>
      <c r="BS131" s="124"/>
      <c r="BT131" s="124">
        <f t="shared" si="508"/>
        <v>0</v>
      </c>
      <c r="BU131" s="124">
        <v>26</v>
      </c>
      <c r="BV131" s="124">
        <f t="shared" si="476"/>
        <v>1414332.192</v>
      </c>
      <c r="BW131" s="124">
        <v>5</v>
      </c>
      <c r="BX131" s="129">
        <f t="shared" si="489"/>
        <v>271986.96000000002</v>
      </c>
      <c r="BY131" s="124"/>
      <c r="BZ131" s="124">
        <f t="shared" si="509"/>
        <v>0</v>
      </c>
      <c r="CA131" s="124"/>
      <c r="CB131" s="124">
        <f t="shared" si="510"/>
        <v>0</v>
      </c>
      <c r="CC131" s="124"/>
      <c r="CD131" s="124">
        <f t="shared" si="511"/>
        <v>0</v>
      </c>
      <c r="CE131" s="124">
        <v>4</v>
      </c>
      <c r="CF131" s="124">
        <f t="shared" si="490"/>
        <v>181324.63999999998</v>
      </c>
      <c r="CG131" s="124"/>
      <c r="CH131" s="124">
        <f t="shared" si="512"/>
        <v>0</v>
      </c>
      <c r="CI131" s="124"/>
      <c r="CJ131" s="124">
        <f t="shared" si="513"/>
        <v>0</v>
      </c>
      <c r="CK131" s="124"/>
      <c r="CL131" s="124">
        <f t="shared" si="514"/>
        <v>0</v>
      </c>
      <c r="CM131" s="124">
        <v>30</v>
      </c>
      <c r="CN131" s="124">
        <f t="shared" si="491"/>
        <v>1133278.9999999998</v>
      </c>
      <c r="CO131" s="124">
        <v>10</v>
      </c>
      <c r="CP131" s="124">
        <f t="shared" si="492"/>
        <v>339983.7</v>
      </c>
      <c r="CQ131" s="124">
        <v>45</v>
      </c>
      <c r="CR131" s="124">
        <f t="shared" si="493"/>
        <v>1699918.5</v>
      </c>
      <c r="CS131" s="124">
        <v>15</v>
      </c>
      <c r="CT131" s="124">
        <f t="shared" si="494"/>
        <v>679967.39999999991</v>
      </c>
      <c r="CU131" s="124">
        <v>0</v>
      </c>
      <c r="CV131" s="124">
        <f t="shared" si="515"/>
        <v>0</v>
      </c>
      <c r="CW131" s="124">
        <v>1</v>
      </c>
      <c r="CX131" s="124">
        <f t="shared" si="496"/>
        <v>45331.159999999996</v>
      </c>
      <c r="CY131" s="140"/>
      <c r="CZ131" s="124">
        <f t="shared" si="516"/>
        <v>0</v>
      </c>
      <c r="DA131" s="124"/>
      <c r="DB131" s="129">
        <f t="shared" si="517"/>
        <v>0</v>
      </c>
      <c r="DC131" s="141">
        <v>7</v>
      </c>
      <c r="DD131" s="124">
        <f t="shared" ref="DD131:DD135" si="524">(DC131*$E131*$G131*$H131*$N131*$DD$13)/12*11+(DC131*$F131*$G131*$H131*$N131*$DD$13)/12</f>
        <v>317318.11999999994</v>
      </c>
      <c r="DE131" s="141"/>
      <c r="DF131" s="124">
        <f t="shared" si="518"/>
        <v>0</v>
      </c>
      <c r="DG131" s="124">
        <v>13</v>
      </c>
      <c r="DH131" s="124">
        <f t="shared" si="497"/>
        <v>589305.07999999996</v>
      </c>
      <c r="DI131" s="124">
        <v>3</v>
      </c>
      <c r="DJ131" s="124">
        <f t="shared" si="519"/>
        <v>144412.12399999998</v>
      </c>
      <c r="DK131" s="124">
        <v>0</v>
      </c>
      <c r="DL131" s="129">
        <f>(DK131*$E131*$G131*$H131*$P131*$DL$13)</f>
        <v>0</v>
      </c>
      <c r="DM131" s="124">
        <f t="shared" si="487"/>
        <v>455</v>
      </c>
      <c r="DN131" s="124">
        <f t="shared" si="487"/>
        <v>19798869.821000002</v>
      </c>
    </row>
    <row r="132" spans="1:118" ht="17.25" customHeight="1" x14ac:dyDescent="0.25">
      <c r="A132" s="104"/>
      <c r="B132" s="135">
        <v>102</v>
      </c>
      <c r="C132" s="235" t="s">
        <v>354</v>
      </c>
      <c r="D132" s="118" t="s">
        <v>355</v>
      </c>
      <c r="E132" s="107">
        <f t="shared" si="308"/>
        <v>23460</v>
      </c>
      <c r="F132" s="108">
        <v>23500</v>
      </c>
      <c r="G132" s="136">
        <v>2.82</v>
      </c>
      <c r="H132" s="149">
        <v>0.8</v>
      </c>
      <c r="I132" s="150"/>
      <c r="J132" s="150"/>
      <c r="K132" s="150"/>
      <c r="L132" s="121"/>
      <c r="M132" s="122">
        <v>1.4</v>
      </c>
      <c r="N132" s="122">
        <v>1.68</v>
      </c>
      <c r="O132" s="122">
        <v>2.23</v>
      </c>
      <c r="P132" s="123">
        <v>2.57</v>
      </c>
      <c r="Q132" s="146">
        <v>53</v>
      </c>
      <c r="R132" s="124">
        <f t="shared" si="451"/>
        <v>4320414.3136</v>
      </c>
      <c r="S132" s="146">
        <v>250</v>
      </c>
      <c r="T132" s="124">
        <f t="shared" si="377"/>
        <v>20379312.800000001</v>
      </c>
      <c r="U132" s="124">
        <v>3</v>
      </c>
      <c r="V132" s="124">
        <f t="shared" si="457"/>
        <v>273675.64425599994</v>
      </c>
      <c r="W132" s="124"/>
      <c r="X132" s="124">
        <f t="shared" si="458"/>
        <v>0</v>
      </c>
      <c r="Y132" s="124"/>
      <c r="Z132" s="124">
        <f t="shared" si="380"/>
        <v>0</v>
      </c>
      <c r="AA132" s="124"/>
      <c r="AB132" s="124"/>
      <c r="AC132" s="124"/>
      <c r="AD132" s="124">
        <f t="shared" si="459"/>
        <v>0</v>
      </c>
      <c r="AE132" s="124"/>
      <c r="AF132" s="124"/>
      <c r="AG132" s="124">
        <v>8</v>
      </c>
      <c r="AH132" s="124">
        <f t="shared" si="460"/>
        <v>652138.00960000011</v>
      </c>
      <c r="AI132" s="124"/>
      <c r="AJ132" s="124"/>
      <c r="AK132" s="125"/>
      <c r="AL132" s="124">
        <f t="shared" si="500"/>
        <v>0</v>
      </c>
      <c r="AM132" s="124">
        <v>0</v>
      </c>
      <c r="AN132" s="124">
        <f t="shared" si="521"/>
        <v>0</v>
      </c>
      <c r="AO132" s="124">
        <v>0</v>
      </c>
      <c r="AP132" s="124">
        <f t="shared" si="522"/>
        <v>0</v>
      </c>
      <c r="AQ132" s="124">
        <v>190</v>
      </c>
      <c r="AR132" s="124">
        <f t="shared" si="464"/>
        <v>18585933.273600005</v>
      </c>
      <c r="AS132" s="140"/>
      <c r="AT132" s="124">
        <f t="shared" si="465"/>
        <v>0</v>
      </c>
      <c r="AU132" s="124">
        <v>1</v>
      </c>
      <c r="AV132" s="129">
        <f t="shared" si="488"/>
        <v>97820.701440000033</v>
      </c>
      <c r="AW132" s="124"/>
      <c r="AX132" s="124">
        <f t="shared" si="501"/>
        <v>0</v>
      </c>
      <c r="AY132" s="124"/>
      <c r="AZ132" s="124">
        <f t="shared" si="502"/>
        <v>0</v>
      </c>
      <c r="BA132" s="124"/>
      <c r="BB132" s="124">
        <f t="shared" si="503"/>
        <v>0</v>
      </c>
      <c r="BC132" s="124"/>
      <c r="BD132" s="124">
        <f t="shared" si="504"/>
        <v>0</v>
      </c>
      <c r="BE132" s="124"/>
      <c r="BF132" s="124">
        <f t="shared" si="505"/>
        <v>0</v>
      </c>
      <c r="BG132" s="124"/>
      <c r="BH132" s="124">
        <f t="shared" si="506"/>
        <v>0</v>
      </c>
      <c r="BI132" s="124">
        <v>0</v>
      </c>
      <c r="BJ132" s="124">
        <f t="shared" si="498"/>
        <v>0</v>
      </c>
      <c r="BK132" s="124">
        <v>6</v>
      </c>
      <c r="BL132" s="124">
        <f t="shared" si="472"/>
        <v>586924.20863999997</v>
      </c>
      <c r="BM132" s="124"/>
      <c r="BN132" s="124">
        <f t="shared" si="523"/>
        <v>0</v>
      </c>
      <c r="BO132" s="124"/>
      <c r="BP132" s="124">
        <f t="shared" si="507"/>
        <v>0</v>
      </c>
      <c r="BQ132" s="124">
        <v>1</v>
      </c>
      <c r="BR132" s="124">
        <f t="shared" si="474"/>
        <v>88927.910400000008</v>
      </c>
      <c r="BS132" s="124"/>
      <c r="BT132" s="124">
        <f t="shared" si="508"/>
        <v>0</v>
      </c>
      <c r="BU132" s="124">
        <v>12</v>
      </c>
      <c r="BV132" s="124">
        <f t="shared" si="476"/>
        <v>1280561.90976</v>
      </c>
      <c r="BW132" s="124">
        <v>6</v>
      </c>
      <c r="BX132" s="129">
        <f t="shared" si="489"/>
        <v>640280.95487999998</v>
      </c>
      <c r="BY132" s="124"/>
      <c r="BZ132" s="124">
        <f t="shared" si="509"/>
        <v>0</v>
      </c>
      <c r="CA132" s="124"/>
      <c r="CB132" s="124">
        <f t="shared" si="510"/>
        <v>0</v>
      </c>
      <c r="CC132" s="124"/>
      <c r="CD132" s="124">
        <f t="shared" si="511"/>
        <v>0</v>
      </c>
      <c r="CE132" s="124">
        <v>0</v>
      </c>
      <c r="CF132" s="124">
        <f t="shared" si="490"/>
        <v>0</v>
      </c>
      <c r="CG132" s="124"/>
      <c r="CH132" s="124">
        <f t="shared" si="512"/>
        <v>0</v>
      </c>
      <c r="CI132" s="124"/>
      <c r="CJ132" s="124">
        <f t="shared" si="513"/>
        <v>0</v>
      </c>
      <c r="CK132" s="124"/>
      <c r="CL132" s="124">
        <f t="shared" si="514"/>
        <v>0</v>
      </c>
      <c r="CM132" s="124">
        <v>2</v>
      </c>
      <c r="CN132" s="124">
        <f t="shared" si="491"/>
        <v>148213.18399999998</v>
      </c>
      <c r="CO132" s="124">
        <v>6</v>
      </c>
      <c r="CP132" s="124">
        <f t="shared" si="492"/>
        <v>400175.5968</v>
      </c>
      <c r="CQ132" s="124">
        <v>5</v>
      </c>
      <c r="CR132" s="124">
        <f t="shared" si="493"/>
        <v>370532.95999999996</v>
      </c>
      <c r="CS132" s="124">
        <v>12</v>
      </c>
      <c r="CT132" s="124">
        <f t="shared" si="494"/>
        <v>1067134.9247999999</v>
      </c>
      <c r="CU132" s="124">
        <v>0</v>
      </c>
      <c r="CV132" s="124">
        <f t="shared" si="515"/>
        <v>0</v>
      </c>
      <c r="CW132" s="124">
        <v>0</v>
      </c>
      <c r="CX132" s="124">
        <f t="shared" si="496"/>
        <v>0</v>
      </c>
      <c r="CY132" s="140"/>
      <c r="CZ132" s="124">
        <f t="shared" si="516"/>
        <v>0</v>
      </c>
      <c r="DA132" s="124"/>
      <c r="DB132" s="129">
        <f t="shared" si="517"/>
        <v>0</v>
      </c>
      <c r="DC132" s="141">
        <v>7</v>
      </c>
      <c r="DD132" s="124">
        <f t="shared" si="524"/>
        <v>622495.37280000001</v>
      </c>
      <c r="DE132" s="141"/>
      <c r="DF132" s="124">
        <f t="shared" si="518"/>
        <v>0</v>
      </c>
      <c r="DG132" s="124">
        <v>2</v>
      </c>
      <c r="DH132" s="124">
        <f t="shared" si="497"/>
        <v>177855.82080000002</v>
      </c>
      <c r="DI132" s="124"/>
      <c r="DJ132" s="124">
        <f>(DI132*$E132*$G132*$H132*$O132*$DJ$13)</f>
        <v>0</v>
      </c>
      <c r="DK132" s="124">
        <v>0</v>
      </c>
      <c r="DL132" s="129">
        <f>(DK132*$E132*$G132*$H132*$P132*$DL$13)</f>
        <v>0</v>
      </c>
      <c r="DM132" s="124">
        <f t="shared" si="487"/>
        <v>564</v>
      </c>
      <c r="DN132" s="124">
        <f t="shared" si="487"/>
        <v>49692397.585376009</v>
      </c>
    </row>
    <row r="133" spans="1:118" ht="16.5" customHeight="1" x14ac:dyDescent="0.25">
      <c r="A133" s="104"/>
      <c r="B133" s="135">
        <v>103</v>
      </c>
      <c r="C133" s="235" t="s">
        <v>356</v>
      </c>
      <c r="D133" s="118" t="s">
        <v>357</v>
      </c>
      <c r="E133" s="107">
        <f t="shared" si="308"/>
        <v>23460</v>
      </c>
      <c r="F133" s="108">
        <v>23500</v>
      </c>
      <c r="G133" s="136">
        <v>2.52</v>
      </c>
      <c r="H133" s="120">
        <v>1</v>
      </c>
      <c r="I133" s="121"/>
      <c r="J133" s="121"/>
      <c r="K133" s="121"/>
      <c r="L133" s="121"/>
      <c r="M133" s="122">
        <v>1.4</v>
      </c>
      <c r="N133" s="122">
        <v>1.68</v>
      </c>
      <c r="O133" s="122">
        <v>2.23</v>
      </c>
      <c r="P133" s="123">
        <v>2.57</v>
      </c>
      <c r="Q133" s="146">
        <v>457</v>
      </c>
      <c r="R133" s="124">
        <f t="shared" si="451"/>
        <v>41612822.327999994</v>
      </c>
      <c r="S133" s="146">
        <v>2020</v>
      </c>
      <c r="T133" s="124">
        <f t="shared" si="377"/>
        <v>183934138.08000001</v>
      </c>
      <c r="U133" s="124">
        <v>2</v>
      </c>
      <c r="V133" s="124">
        <f t="shared" si="457"/>
        <v>203801.01168000003</v>
      </c>
      <c r="W133" s="124"/>
      <c r="X133" s="124">
        <f t="shared" si="458"/>
        <v>0</v>
      </c>
      <c r="Y133" s="124">
        <v>0</v>
      </c>
      <c r="Z133" s="124">
        <f t="shared" si="380"/>
        <v>0</v>
      </c>
      <c r="AA133" s="124"/>
      <c r="AB133" s="124"/>
      <c r="AC133" s="124"/>
      <c r="AD133" s="124">
        <f t="shared" si="459"/>
        <v>0</v>
      </c>
      <c r="AE133" s="124"/>
      <c r="AF133" s="124"/>
      <c r="AG133" s="124">
        <v>61</v>
      </c>
      <c r="AH133" s="124">
        <f t="shared" si="460"/>
        <v>5554446.7440000009</v>
      </c>
      <c r="AI133" s="124"/>
      <c r="AJ133" s="124"/>
      <c r="AK133" s="125"/>
      <c r="AL133" s="124">
        <f t="shared" si="500"/>
        <v>0</v>
      </c>
      <c r="AM133" s="124">
        <v>20</v>
      </c>
      <c r="AN133" s="124">
        <f t="shared" si="521"/>
        <v>1821130.08</v>
      </c>
      <c r="AO133" s="124">
        <v>15</v>
      </c>
      <c r="AP133" s="124">
        <f t="shared" si="522"/>
        <v>1365847.56</v>
      </c>
      <c r="AQ133" s="124">
        <v>1024</v>
      </c>
      <c r="AR133" s="124">
        <f t="shared" si="464"/>
        <v>111890232.1152</v>
      </c>
      <c r="AS133" s="140"/>
      <c r="AT133" s="124">
        <f t="shared" si="465"/>
        <v>0</v>
      </c>
      <c r="AU133" s="124">
        <v>11</v>
      </c>
      <c r="AV133" s="129">
        <f t="shared" si="488"/>
        <v>1201945.8527999998</v>
      </c>
      <c r="AW133" s="124"/>
      <c r="AX133" s="124">
        <f t="shared" si="501"/>
        <v>0</v>
      </c>
      <c r="AY133" s="124"/>
      <c r="AZ133" s="124">
        <f t="shared" si="502"/>
        <v>0</v>
      </c>
      <c r="BA133" s="124"/>
      <c r="BB133" s="124">
        <f t="shared" si="503"/>
        <v>0</v>
      </c>
      <c r="BC133" s="124">
        <v>0</v>
      </c>
      <c r="BD133" s="124">
        <f t="shared" si="504"/>
        <v>0</v>
      </c>
      <c r="BE133" s="124">
        <v>0</v>
      </c>
      <c r="BF133" s="124">
        <f t="shared" si="505"/>
        <v>0</v>
      </c>
      <c r="BG133" s="124">
        <v>0</v>
      </c>
      <c r="BH133" s="124">
        <f t="shared" si="506"/>
        <v>0</v>
      </c>
      <c r="BI133" s="124">
        <v>0</v>
      </c>
      <c r="BJ133" s="124">
        <f t="shared" si="498"/>
        <v>0</v>
      </c>
      <c r="BK133" s="124">
        <v>150</v>
      </c>
      <c r="BL133" s="124">
        <f t="shared" si="472"/>
        <v>16390170.720000003</v>
      </c>
      <c r="BM133" s="124">
        <v>0</v>
      </c>
      <c r="BN133" s="124">
        <f t="shared" si="523"/>
        <v>0</v>
      </c>
      <c r="BO133" s="124">
        <v>0</v>
      </c>
      <c r="BP133" s="124">
        <f t="shared" si="507"/>
        <v>0</v>
      </c>
      <c r="BQ133" s="124">
        <v>11</v>
      </c>
      <c r="BR133" s="124">
        <f t="shared" si="474"/>
        <v>1092678.0479999997</v>
      </c>
      <c r="BS133" s="124"/>
      <c r="BT133" s="124">
        <f t="shared" si="508"/>
        <v>0</v>
      </c>
      <c r="BU133" s="124">
        <v>96</v>
      </c>
      <c r="BV133" s="124">
        <f t="shared" si="476"/>
        <v>11443319.193599999</v>
      </c>
      <c r="BW133" s="124">
        <v>38</v>
      </c>
      <c r="BX133" s="129">
        <f t="shared" si="489"/>
        <v>4529647.1808000002</v>
      </c>
      <c r="BY133" s="124">
        <v>0</v>
      </c>
      <c r="BZ133" s="124">
        <f t="shared" si="509"/>
        <v>0</v>
      </c>
      <c r="CA133" s="124">
        <v>0</v>
      </c>
      <c r="CB133" s="124">
        <f t="shared" si="510"/>
        <v>0</v>
      </c>
      <c r="CC133" s="124">
        <v>0</v>
      </c>
      <c r="CD133" s="124">
        <f t="shared" si="511"/>
        <v>0</v>
      </c>
      <c r="CE133" s="124">
        <v>10</v>
      </c>
      <c r="CF133" s="124">
        <f t="shared" si="490"/>
        <v>993343.67999999993</v>
      </c>
      <c r="CG133" s="124"/>
      <c r="CH133" s="124">
        <f t="shared" si="512"/>
        <v>0</v>
      </c>
      <c r="CI133" s="124"/>
      <c r="CJ133" s="124">
        <f t="shared" si="513"/>
        <v>0</v>
      </c>
      <c r="CK133" s="124"/>
      <c r="CL133" s="124">
        <f t="shared" si="514"/>
        <v>0</v>
      </c>
      <c r="CM133" s="124">
        <v>10</v>
      </c>
      <c r="CN133" s="124">
        <f t="shared" si="491"/>
        <v>827786.39999999991</v>
      </c>
      <c r="CO133" s="124">
        <v>45</v>
      </c>
      <c r="CP133" s="124">
        <f t="shared" si="492"/>
        <v>3352534.92</v>
      </c>
      <c r="CQ133" s="124">
        <v>37</v>
      </c>
      <c r="CR133" s="124">
        <f t="shared" si="493"/>
        <v>3062809.6799999997</v>
      </c>
      <c r="CS133" s="124">
        <v>91</v>
      </c>
      <c r="CT133" s="124">
        <f t="shared" si="494"/>
        <v>9039427.4879999999</v>
      </c>
      <c r="CU133" s="124">
        <v>0</v>
      </c>
      <c r="CV133" s="124">
        <f t="shared" si="515"/>
        <v>0</v>
      </c>
      <c r="CW133" s="124">
        <v>0</v>
      </c>
      <c r="CX133" s="124">
        <f t="shared" si="496"/>
        <v>0</v>
      </c>
      <c r="CY133" s="140"/>
      <c r="CZ133" s="124">
        <f t="shared" si="516"/>
        <v>0</v>
      </c>
      <c r="DA133" s="124"/>
      <c r="DB133" s="129">
        <f t="shared" si="517"/>
        <v>0</v>
      </c>
      <c r="DC133" s="141">
        <v>75</v>
      </c>
      <c r="DD133" s="124">
        <f t="shared" si="524"/>
        <v>7450077.5999999996</v>
      </c>
      <c r="DE133" s="141"/>
      <c r="DF133" s="124">
        <f t="shared" si="518"/>
        <v>0</v>
      </c>
      <c r="DG133" s="124">
        <v>50</v>
      </c>
      <c r="DH133" s="124">
        <f t="shared" si="497"/>
        <v>4966718.3999999994</v>
      </c>
      <c r="DI133" s="124"/>
      <c r="DJ133" s="124">
        <f>(DI133*$E133*$G133*$H133*$O133*$DJ$13)</f>
        <v>0</v>
      </c>
      <c r="DK133" s="124">
        <v>0</v>
      </c>
      <c r="DL133" s="129">
        <f>(DK133*$E133*$G133*$H133*$P133*$DL$13)</f>
        <v>0</v>
      </c>
      <c r="DM133" s="124">
        <f t="shared" si="487"/>
        <v>4223</v>
      </c>
      <c r="DN133" s="124">
        <f t="shared" si="487"/>
        <v>410732877.08208001</v>
      </c>
    </row>
    <row r="134" spans="1:118" ht="16.5" customHeight="1" x14ac:dyDescent="0.25">
      <c r="A134" s="104"/>
      <c r="B134" s="135">
        <v>104</v>
      </c>
      <c r="C134" s="238" t="s">
        <v>358</v>
      </c>
      <c r="D134" s="118" t="s">
        <v>359</v>
      </c>
      <c r="E134" s="107">
        <f t="shared" si="308"/>
        <v>23460</v>
      </c>
      <c r="F134" s="108">
        <v>23500</v>
      </c>
      <c r="G134" s="136">
        <v>3.12</v>
      </c>
      <c r="H134" s="151">
        <v>1</v>
      </c>
      <c r="I134" s="152"/>
      <c r="J134" s="152"/>
      <c r="K134" s="152"/>
      <c r="L134" s="121"/>
      <c r="M134" s="122">
        <v>1.4</v>
      </c>
      <c r="N134" s="122">
        <v>1.68</v>
      </c>
      <c r="O134" s="122">
        <v>2.23</v>
      </c>
      <c r="P134" s="123">
        <v>2.57</v>
      </c>
      <c r="Q134" s="124">
        <v>0</v>
      </c>
      <c r="R134" s="124">
        <f t="shared" si="451"/>
        <v>0</v>
      </c>
      <c r="S134" s="146">
        <v>50</v>
      </c>
      <c r="T134" s="124">
        <f t="shared" si="377"/>
        <v>5636831.2000000002</v>
      </c>
      <c r="U134" s="124">
        <v>0</v>
      </c>
      <c r="V134" s="124">
        <f t="shared" si="457"/>
        <v>0</v>
      </c>
      <c r="W134" s="124"/>
      <c r="X134" s="124">
        <f t="shared" si="458"/>
        <v>0</v>
      </c>
      <c r="Y134" s="124"/>
      <c r="Z134" s="124">
        <f t="shared" si="380"/>
        <v>0</v>
      </c>
      <c r="AA134" s="124"/>
      <c r="AB134" s="124"/>
      <c r="AC134" s="124"/>
      <c r="AD134" s="124">
        <f t="shared" si="459"/>
        <v>0</v>
      </c>
      <c r="AE134" s="124"/>
      <c r="AF134" s="124"/>
      <c r="AG134" s="124">
        <v>24</v>
      </c>
      <c r="AH134" s="124">
        <f t="shared" si="460"/>
        <v>2705678.9759999998</v>
      </c>
      <c r="AI134" s="124"/>
      <c r="AJ134" s="124"/>
      <c r="AK134" s="125"/>
      <c r="AL134" s="124">
        <f t="shared" si="500"/>
        <v>0</v>
      </c>
      <c r="AM134" s="124">
        <v>0</v>
      </c>
      <c r="AN134" s="124">
        <f t="shared" si="521"/>
        <v>0</v>
      </c>
      <c r="AO134" s="124">
        <v>0</v>
      </c>
      <c r="AP134" s="124">
        <f t="shared" si="522"/>
        <v>0</v>
      </c>
      <c r="AQ134" s="124">
        <v>2</v>
      </c>
      <c r="AR134" s="124">
        <f t="shared" si="464"/>
        <v>270567.89759999997</v>
      </c>
      <c r="AS134" s="140"/>
      <c r="AT134" s="124">
        <f t="shared" si="465"/>
        <v>0</v>
      </c>
      <c r="AU134" s="124">
        <v>0</v>
      </c>
      <c r="AV134" s="129">
        <f t="shared" si="488"/>
        <v>0</v>
      </c>
      <c r="AW134" s="124"/>
      <c r="AX134" s="124">
        <f t="shared" si="501"/>
        <v>0</v>
      </c>
      <c r="AY134" s="124">
        <v>0</v>
      </c>
      <c r="AZ134" s="124">
        <f t="shared" si="502"/>
        <v>0</v>
      </c>
      <c r="BA134" s="124"/>
      <c r="BB134" s="124">
        <f t="shared" si="503"/>
        <v>0</v>
      </c>
      <c r="BC134" s="124"/>
      <c r="BD134" s="124">
        <f t="shared" si="504"/>
        <v>0</v>
      </c>
      <c r="BE134" s="124"/>
      <c r="BF134" s="124">
        <f t="shared" si="505"/>
        <v>0</v>
      </c>
      <c r="BG134" s="124"/>
      <c r="BH134" s="124">
        <f t="shared" si="506"/>
        <v>0</v>
      </c>
      <c r="BI134" s="124">
        <v>0</v>
      </c>
      <c r="BJ134" s="124">
        <f t="shared" si="498"/>
        <v>0</v>
      </c>
      <c r="BK134" s="124">
        <v>8</v>
      </c>
      <c r="BL134" s="124">
        <f t="shared" si="472"/>
        <v>1082271.5903999999</v>
      </c>
      <c r="BM134" s="124"/>
      <c r="BN134" s="124">
        <f t="shared" si="523"/>
        <v>0</v>
      </c>
      <c r="BO134" s="124"/>
      <c r="BP134" s="124">
        <f t="shared" si="507"/>
        <v>0</v>
      </c>
      <c r="BQ134" s="124">
        <v>0</v>
      </c>
      <c r="BR134" s="124">
        <f t="shared" si="474"/>
        <v>0</v>
      </c>
      <c r="BS134" s="124"/>
      <c r="BT134" s="124">
        <f t="shared" si="508"/>
        <v>0</v>
      </c>
      <c r="BU134" s="124">
        <v>0</v>
      </c>
      <c r="BV134" s="124">
        <f t="shared" si="476"/>
        <v>0</v>
      </c>
      <c r="BW134" s="124">
        <v>1</v>
      </c>
      <c r="BX134" s="129">
        <f t="shared" si="489"/>
        <v>147582.48959999997</v>
      </c>
      <c r="BY134" s="124"/>
      <c r="BZ134" s="124">
        <f t="shared" si="509"/>
        <v>0</v>
      </c>
      <c r="CA134" s="124"/>
      <c r="CB134" s="124">
        <f t="shared" si="510"/>
        <v>0</v>
      </c>
      <c r="CC134" s="124"/>
      <c r="CD134" s="124">
        <f t="shared" si="511"/>
        <v>0</v>
      </c>
      <c r="CE134" s="124">
        <v>0</v>
      </c>
      <c r="CF134" s="124">
        <f t="shared" si="490"/>
        <v>0</v>
      </c>
      <c r="CG134" s="124"/>
      <c r="CH134" s="124">
        <f t="shared" si="512"/>
        <v>0</v>
      </c>
      <c r="CI134" s="124"/>
      <c r="CJ134" s="124">
        <f t="shared" si="513"/>
        <v>0</v>
      </c>
      <c r="CK134" s="124"/>
      <c r="CL134" s="124">
        <f t="shared" si="514"/>
        <v>0</v>
      </c>
      <c r="CM134" s="124">
        <v>0</v>
      </c>
      <c r="CN134" s="124">
        <f t="shared" si="491"/>
        <v>0</v>
      </c>
      <c r="CO134" s="124">
        <v>1</v>
      </c>
      <c r="CP134" s="124">
        <f t="shared" si="492"/>
        <v>92239.055999999997</v>
      </c>
      <c r="CQ134" s="124">
        <v>0</v>
      </c>
      <c r="CR134" s="124">
        <f t="shared" si="493"/>
        <v>0</v>
      </c>
      <c r="CS134" s="124">
        <v>0</v>
      </c>
      <c r="CT134" s="124">
        <f t="shared" si="494"/>
        <v>0</v>
      </c>
      <c r="CU134" s="124">
        <v>0</v>
      </c>
      <c r="CV134" s="124">
        <f t="shared" si="515"/>
        <v>0</v>
      </c>
      <c r="CW134" s="124">
        <v>0</v>
      </c>
      <c r="CX134" s="124">
        <f t="shared" si="496"/>
        <v>0</v>
      </c>
      <c r="CY134" s="140"/>
      <c r="CZ134" s="124">
        <f t="shared" si="516"/>
        <v>0</v>
      </c>
      <c r="DA134" s="124"/>
      <c r="DB134" s="129">
        <f t="shared" si="517"/>
        <v>0</v>
      </c>
      <c r="DC134" s="141">
        <v>5</v>
      </c>
      <c r="DD134" s="124">
        <f t="shared" si="524"/>
        <v>614927.03999999992</v>
      </c>
      <c r="DE134" s="141"/>
      <c r="DF134" s="124">
        <f t="shared" si="518"/>
        <v>0</v>
      </c>
      <c r="DG134" s="124">
        <v>0</v>
      </c>
      <c r="DH134" s="124">
        <f t="shared" si="497"/>
        <v>0</v>
      </c>
      <c r="DI134" s="124"/>
      <c r="DJ134" s="124">
        <f>(DI134*$E134*$G134*$H134*$O134*$DJ$13)</f>
        <v>0</v>
      </c>
      <c r="DK134" s="124">
        <v>0</v>
      </c>
      <c r="DL134" s="129">
        <f>(DK134*$E134*$G134*$H134*$P134*$DL$13)</f>
        <v>0</v>
      </c>
      <c r="DM134" s="124">
        <f t="shared" si="487"/>
        <v>91</v>
      </c>
      <c r="DN134" s="124">
        <f t="shared" si="487"/>
        <v>10550098.249599999</v>
      </c>
    </row>
    <row r="135" spans="1:118" ht="16.5" customHeight="1" x14ac:dyDescent="0.25">
      <c r="A135" s="104"/>
      <c r="B135" s="135">
        <v>105</v>
      </c>
      <c r="C135" s="238" t="s">
        <v>360</v>
      </c>
      <c r="D135" s="118" t="s">
        <v>361</v>
      </c>
      <c r="E135" s="107">
        <f t="shared" si="308"/>
        <v>23460</v>
      </c>
      <c r="F135" s="108">
        <v>23500</v>
      </c>
      <c r="G135" s="136">
        <v>4.51</v>
      </c>
      <c r="H135" s="151">
        <v>1</v>
      </c>
      <c r="I135" s="152"/>
      <c r="J135" s="152"/>
      <c r="K135" s="152"/>
      <c r="L135" s="121"/>
      <c r="M135" s="122">
        <v>1.4</v>
      </c>
      <c r="N135" s="122">
        <v>1.68</v>
      </c>
      <c r="O135" s="122">
        <v>2.23</v>
      </c>
      <c r="P135" s="123">
        <v>2.57</v>
      </c>
      <c r="Q135" s="124">
        <v>0</v>
      </c>
      <c r="R135" s="124">
        <f t="shared" si="451"/>
        <v>0</v>
      </c>
      <c r="S135" s="146">
        <v>15</v>
      </c>
      <c r="T135" s="124">
        <f t="shared" si="377"/>
        <v>2444433.5299999998</v>
      </c>
      <c r="U135" s="124">
        <v>0</v>
      </c>
      <c r="V135" s="124">
        <f t="shared" si="457"/>
        <v>0</v>
      </c>
      <c r="W135" s="124"/>
      <c r="X135" s="124">
        <f t="shared" si="458"/>
        <v>0</v>
      </c>
      <c r="Y135" s="124"/>
      <c r="Z135" s="124">
        <f t="shared" si="380"/>
        <v>0</v>
      </c>
      <c r="AA135" s="124"/>
      <c r="AB135" s="124"/>
      <c r="AC135" s="124"/>
      <c r="AD135" s="124">
        <f t="shared" si="459"/>
        <v>0</v>
      </c>
      <c r="AE135" s="124"/>
      <c r="AF135" s="124"/>
      <c r="AG135" s="124"/>
      <c r="AH135" s="124">
        <f t="shared" si="460"/>
        <v>0</v>
      </c>
      <c r="AI135" s="124"/>
      <c r="AJ135" s="124"/>
      <c r="AK135" s="125"/>
      <c r="AL135" s="124">
        <f t="shared" si="500"/>
        <v>0</v>
      </c>
      <c r="AM135" s="124">
        <v>0</v>
      </c>
      <c r="AN135" s="124">
        <f t="shared" si="521"/>
        <v>0</v>
      </c>
      <c r="AO135" s="124">
        <v>0</v>
      </c>
      <c r="AP135" s="124">
        <f t="shared" si="522"/>
        <v>0</v>
      </c>
      <c r="AQ135" s="124">
        <v>6</v>
      </c>
      <c r="AR135" s="124">
        <f t="shared" si="464"/>
        <v>1173328.0944000003</v>
      </c>
      <c r="AS135" s="140"/>
      <c r="AT135" s="124">
        <f t="shared" si="465"/>
        <v>0</v>
      </c>
      <c r="AU135" s="124">
        <v>0</v>
      </c>
      <c r="AV135" s="129">
        <f t="shared" si="488"/>
        <v>0</v>
      </c>
      <c r="AW135" s="124"/>
      <c r="AX135" s="124">
        <f t="shared" si="501"/>
        <v>0</v>
      </c>
      <c r="AY135" s="124">
        <v>0</v>
      </c>
      <c r="AZ135" s="124">
        <f t="shared" si="502"/>
        <v>0</v>
      </c>
      <c r="BA135" s="124"/>
      <c r="BB135" s="124">
        <f t="shared" si="503"/>
        <v>0</v>
      </c>
      <c r="BC135" s="124"/>
      <c r="BD135" s="124">
        <f t="shared" si="504"/>
        <v>0</v>
      </c>
      <c r="BE135" s="124"/>
      <c r="BF135" s="124">
        <f t="shared" si="505"/>
        <v>0</v>
      </c>
      <c r="BG135" s="124"/>
      <c r="BH135" s="124">
        <f t="shared" si="506"/>
        <v>0</v>
      </c>
      <c r="BI135" s="124">
        <v>0</v>
      </c>
      <c r="BJ135" s="124">
        <f t="shared" si="498"/>
        <v>0</v>
      </c>
      <c r="BK135" s="124">
        <v>10</v>
      </c>
      <c r="BL135" s="124">
        <f t="shared" si="472"/>
        <v>1955546.824</v>
      </c>
      <c r="BM135" s="124"/>
      <c r="BN135" s="124">
        <f t="shared" si="523"/>
        <v>0</v>
      </c>
      <c r="BO135" s="124"/>
      <c r="BP135" s="124">
        <f t="shared" si="507"/>
        <v>0</v>
      </c>
      <c r="BQ135" s="124">
        <v>0</v>
      </c>
      <c r="BR135" s="124">
        <f t="shared" si="474"/>
        <v>0</v>
      </c>
      <c r="BS135" s="124"/>
      <c r="BT135" s="124">
        <f t="shared" si="508"/>
        <v>0</v>
      </c>
      <c r="BU135" s="124">
        <v>0</v>
      </c>
      <c r="BV135" s="124">
        <f t="shared" si="476"/>
        <v>0</v>
      </c>
      <c r="BW135" s="124">
        <v>0</v>
      </c>
      <c r="BX135" s="129">
        <f t="shared" si="489"/>
        <v>0</v>
      </c>
      <c r="BY135" s="124"/>
      <c r="BZ135" s="124">
        <f t="shared" si="509"/>
        <v>0</v>
      </c>
      <c r="CA135" s="124"/>
      <c r="CB135" s="124">
        <f t="shared" si="510"/>
        <v>0</v>
      </c>
      <c r="CC135" s="124"/>
      <c r="CD135" s="124">
        <f t="shared" si="511"/>
        <v>0</v>
      </c>
      <c r="CE135" s="124">
        <v>0</v>
      </c>
      <c r="CF135" s="124">
        <f t="shared" si="490"/>
        <v>0</v>
      </c>
      <c r="CG135" s="124"/>
      <c r="CH135" s="124">
        <f t="shared" si="512"/>
        <v>0</v>
      </c>
      <c r="CI135" s="124"/>
      <c r="CJ135" s="124">
        <f t="shared" si="513"/>
        <v>0</v>
      </c>
      <c r="CK135" s="124"/>
      <c r="CL135" s="124">
        <f t="shared" si="514"/>
        <v>0</v>
      </c>
      <c r="CM135" s="124">
        <v>0</v>
      </c>
      <c r="CN135" s="124">
        <f t="shared" si="491"/>
        <v>0</v>
      </c>
      <c r="CO135" s="124">
        <v>0</v>
      </c>
      <c r="CP135" s="124">
        <f t="shared" si="492"/>
        <v>0</v>
      </c>
      <c r="CQ135" s="124">
        <v>0</v>
      </c>
      <c r="CR135" s="124">
        <f t="shared" si="493"/>
        <v>0</v>
      </c>
      <c r="CS135" s="124">
        <v>0</v>
      </c>
      <c r="CT135" s="124">
        <f t="shared" si="494"/>
        <v>0</v>
      </c>
      <c r="CU135" s="124">
        <v>0</v>
      </c>
      <c r="CV135" s="124">
        <f t="shared" si="515"/>
        <v>0</v>
      </c>
      <c r="CW135" s="124">
        <v>0</v>
      </c>
      <c r="CX135" s="124">
        <f t="shared" si="496"/>
        <v>0</v>
      </c>
      <c r="CY135" s="140"/>
      <c r="CZ135" s="124">
        <f t="shared" si="516"/>
        <v>0</v>
      </c>
      <c r="DA135" s="124"/>
      <c r="DB135" s="129">
        <f t="shared" si="517"/>
        <v>0</v>
      </c>
      <c r="DC135" s="141">
        <v>0</v>
      </c>
      <c r="DD135" s="124">
        <f t="shared" si="524"/>
        <v>0</v>
      </c>
      <c r="DE135" s="141"/>
      <c r="DF135" s="124">
        <f t="shared" si="518"/>
        <v>0</v>
      </c>
      <c r="DG135" s="124">
        <v>0</v>
      </c>
      <c r="DH135" s="124">
        <f t="shared" si="497"/>
        <v>0</v>
      </c>
      <c r="DI135" s="124"/>
      <c r="DJ135" s="124">
        <f>(DI135*$E135*$G135*$H135*$O135*$DJ$13)</f>
        <v>0</v>
      </c>
      <c r="DK135" s="124">
        <v>0</v>
      </c>
      <c r="DL135" s="129">
        <f>(DK135*$E135*$G135*$H135*$P135*$DL$13)</f>
        <v>0</v>
      </c>
      <c r="DM135" s="124">
        <f t="shared" si="487"/>
        <v>31</v>
      </c>
      <c r="DN135" s="124">
        <f t="shared" si="487"/>
        <v>5573308.4484000001</v>
      </c>
    </row>
    <row r="136" spans="1:118" ht="16.5" customHeight="1" x14ac:dyDescent="0.25">
      <c r="A136" s="104"/>
      <c r="B136" s="135">
        <v>106</v>
      </c>
      <c r="C136" s="235" t="s">
        <v>362</v>
      </c>
      <c r="D136" s="118" t="s">
        <v>363</v>
      </c>
      <c r="E136" s="107">
        <f t="shared" si="308"/>
        <v>23460</v>
      </c>
      <c r="F136" s="108">
        <v>23500</v>
      </c>
      <c r="G136" s="136">
        <v>0.82</v>
      </c>
      <c r="H136" s="120">
        <v>1</v>
      </c>
      <c r="I136" s="121"/>
      <c r="J136" s="121"/>
      <c r="K136" s="121"/>
      <c r="L136" s="121"/>
      <c r="M136" s="122">
        <v>1.4</v>
      </c>
      <c r="N136" s="122">
        <v>1.68</v>
      </c>
      <c r="O136" s="122">
        <v>2.23</v>
      </c>
      <c r="P136" s="123">
        <v>2.57</v>
      </c>
      <c r="Q136" s="124">
        <v>225</v>
      </c>
      <c r="R136" s="124">
        <f>(Q136*$E136*$G136*$H136*$M136*$R$13)/12*11+(Q136*$F136*$G136*$H136*$M136*$R$13)/12</f>
        <v>6666636.9000000004</v>
      </c>
      <c r="S136" s="146">
        <v>250</v>
      </c>
      <c r="T136" s="124">
        <f t="shared" si="377"/>
        <v>7407374.333333334</v>
      </c>
      <c r="U136" s="124">
        <v>3</v>
      </c>
      <c r="V136" s="124">
        <f t="shared" si="457"/>
        <v>99474.303319999992</v>
      </c>
      <c r="W136" s="124"/>
      <c r="X136" s="124">
        <f t="shared" si="458"/>
        <v>0</v>
      </c>
      <c r="Y136" s="124">
        <v>0</v>
      </c>
      <c r="Z136" s="124">
        <f t="shared" si="380"/>
        <v>0</v>
      </c>
      <c r="AA136" s="124"/>
      <c r="AB136" s="124"/>
      <c r="AC136" s="124"/>
      <c r="AD136" s="124">
        <f t="shared" si="459"/>
        <v>0</v>
      </c>
      <c r="AE136" s="124"/>
      <c r="AF136" s="124"/>
      <c r="AG136" s="124">
        <v>232</v>
      </c>
      <c r="AH136" s="124">
        <f t="shared" si="460"/>
        <v>6874043.3813333325</v>
      </c>
      <c r="AI136" s="124"/>
      <c r="AJ136" s="124"/>
      <c r="AK136" s="125"/>
      <c r="AL136" s="124">
        <f t="shared" si="500"/>
        <v>0</v>
      </c>
      <c r="AM136" s="124">
        <v>170</v>
      </c>
      <c r="AN136" s="124">
        <f t="shared" si="521"/>
        <v>5037014.5466666669</v>
      </c>
      <c r="AO136" s="124">
        <v>49</v>
      </c>
      <c r="AP136" s="124">
        <f t="shared" si="522"/>
        <v>1451845.3693333333</v>
      </c>
      <c r="AQ136" s="124">
        <v>300</v>
      </c>
      <c r="AR136" s="124">
        <f t="shared" si="464"/>
        <v>10666619.040000001</v>
      </c>
      <c r="AS136" s="140"/>
      <c r="AT136" s="124">
        <f t="shared" si="465"/>
        <v>0</v>
      </c>
      <c r="AU136" s="124">
        <f>90+86</f>
        <v>176</v>
      </c>
      <c r="AV136" s="129">
        <f t="shared" si="488"/>
        <v>6257749.8367999997</v>
      </c>
      <c r="AW136" s="124"/>
      <c r="AX136" s="124">
        <f t="shared" si="501"/>
        <v>0</v>
      </c>
      <c r="AY136" s="124"/>
      <c r="AZ136" s="124">
        <f t="shared" si="502"/>
        <v>0</v>
      </c>
      <c r="BA136" s="124"/>
      <c r="BB136" s="124">
        <f t="shared" si="503"/>
        <v>0</v>
      </c>
      <c r="BC136" s="124">
        <v>0</v>
      </c>
      <c r="BD136" s="124">
        <f t="shared" si="504"/>
        <v>0</v>
      </c>
      <c r="BE136" s="124">
        <v>0</v>
      </c>
      <c r="BF136" s="124">
        <f t="shared" si="505"/>
        <v>0</v>
      </c>
      <c r="BG136" s="124">
        <v>0</v>
      </c>
      <c r="BH136" s="124">
        <f t="shared" si="506"/>
        <v>0</v>
      </c>
      <c r="BI136" s="124">
        <v>46</v>
      </c>
      <c r="BJ136" s="124">
        <f t="shared" si="498"/>
        <v>1486862.048</v>
      </c>
      <c r="BK136" s="124">
        <v>284</v>
      </c>
      <c r="BL136" s="124">
        <f t="shared" si="472"/>
        <v>10097732.691200001</v>
      </c>
      <c r="BM136" s="124">
        <v>0</v>
      </c>
      <c r="BN136" s="124">
        <f t="shared" si="523"/>
        <v>0</v>
      </c>
      <c r="BO136" s="124">
        <v>0</v>
      </c>
      <c r="BP136" s="124">
        <f t="shared" si="507"/>
        <v>0</v>
      </c>
      <c r="BQ136" s="124">
        <v>36</v>
      </c>
      <c r="BR136" s="124">
        <f t="shared" si="474"/>
        <v>1163631.1680000001</v>
      </c>
      <c r="BS136" s="124"/>
      <c r="BT136" s="124">
        <f t="shared" si="508"/>
        <v>0</v>
      </c>
      <c r="BU136" s="124">
        <v>120</v>
      </c>
      <c r="BV136" s="124">
        <f t="shared" si="476"/>
        <v>4654524.6720000003</v>
      </c>
      <c r="BW136" s="124">
        <v>320</v>
      </c>
      <c r="BX136" s="129">
        <f t="shared" si="489"/>
        <v>12412065.791999998</v>
      </c>
      <c r="BY136" s="124">
        <v>0</v>
      </c>
      <c r="BZ136" s="124">
        <f t="shared" si="509"/>
        <v>0</v>
      </c>
      <c r="CA136" s="124">
        <v>0</v>
      </c>
      <c r="CB136" s="124">
        <f t="shared" si="510"/>
        <v>0</v>
      </c>
      <c r="CC136" s="124">
        <v>0</v>
      </c>
      <c r="CD136" s="124">
        <f t="shared" si="511"/>
        <v>0</v>
      </c>
      <c r="CE136" s="124">
        <v>190</v>
      </c>
      <c r="CF136" s="124">
        <f t="shared" si="490"/>
        <v>6141386.7200000007</v>
      </c>
      <c r="CG136" s="124"/>
      <c r="CH136" s="124">
        <f t="shared" si="512"/>
        <v>0</v>
      </c>
      <c r="CI136" s="124"/>
      <c r="CJ136" s="124">
        <f t="shared" si="513"/>
        <v>0</v>
      </c>
      <c r="CK136" s="124">
        <v>902</v>
      </c>
      <c r="CL136" s="124">
        <f>(CK136*$E136*$G136*$H136*$M136*$CL$13)/12*11+(CK136*$F136*$G136*$H136*$M136*$CL$13)/12</f>
        <v>19436950.250666667</v>
      </c>
      <c r="CM136" s="124">
        <v>125</v>
      </c>
      <c r="CN136" s="124">
        <f t="shared" si="491"/>
        <v>3366988.3333333335</v>
      </c>
      <c r="CO136" s="124">
        <f>190+83</f>
        <v>273</v>
      </c>
      <c r="CP136" s="124">
        <f t="shared" si="492"/>
        <v>6618152.2679999983</v>
      </c>
      <c r="CQ136" s="124">
        <v>174</v>
      </c>
      <c r="CR136" s="124">
        <f t="shared" si="493"/>
        <v>4686847.7599999988</v>
      </c>
      <c r="CS136" s="124">
        <v>341</v>
      </c>
      <c r="CT136" s="124">
        <f t="shared" si="494"/>
        <v>11022173.007999999</v>
      </c>
      <c r="CU136" s="124">
        <v>100</v>
      </c>
      <c r="CV136" s="124">
        <f t="shared" ref="CV136" si="525">(CU136*$E136*$G136*$H136*$N136*$CV$13)/12*11+(CU136*$F136*$G136*$H136*$N136*$CV$13)/12</f>
        <v>3232308.8</v>
      </c>
      <c r="CW136" s="124">
        <v>219</v>
      </c>
      <c r="CX136" s="124">
        <f t="shared" si="496"/>
        <v>7078756.2720000008</v>
      </c>
      <c r="CY136" s="140"/>
      <c r="CZ136" s="124">
        <f t="shared" si="516"/>
        <v>0</v>
      </c>
      <c r="DA136" s="124"/>
      <c r="DB136" s="129">
        <f t="shared" si="517"/>
        <v>0</v>
      </c>
      <c r="DC136" s="141"/>
      <c r="DD136" s="124">
        <f>(DC136*$E136*$G136*$H136*$N136*$DD$13)</f>
        <v>0</v>
      </c>
      <c r="DE136" s="141"/>
      <c r="DF136" s="124">
        <f t="shared" si="518"/>
        <v>0</v>
      </c>
      <c r="DG136" s="124">
        <v>250</v>
      </c>
      <c r="DH136" s="124">
        <f t="shared" si="497"/>
        <v>8080772</v>
      </c>
      <c r="DI136" s="124">
        <v>12</v>
      </c>
      <c r="DJ136" s="124">
        <f>(DI136*$E136*$G136*$H136*$O136*$DJ$13)/12*11+(DI136*$F136*$G136*$H136*$O136*$DJ$13)/12</f>
        <v>411888.49280000007</v>
      </c>
      <c r="DK136" s="124">
        <v>60</v>
      </c>
      <c r="DL136" s="129">
        <f t="shared" ref="DL136" si="526">(DK136*$E136*$G136*$H136*$P136*$DL$13)/12*11+(DK136*$F136*$G136*$H136*$P136*$DL$13)/12</f>
        <v>2373438.176</v>
      </c>
      <c r="DM136" s="124">
        <f t="shared" si="487"/>
        <v>4857</v>
      </c>
      <c r="DN136" s="124">
        <f t="shared" si="487"/>
        <v>146725236.16278666</v>
      </c>
    </row>
    <row r="137" spans="1:118" s="236" customFormat="1" ht="15.75" customHeight="1" x14ac:dyDescent="0.25">
      <c r="A137" s="104">
        <v>16</v>
      </c>
      <c r="B137" s="143"/>
      <c r="C137" s="143"/>
      <c r="D137" s="186" t="s">
        <v>364</v>
      </c>
      <c r="E137" s="107">
        <f t="shared" si="308"/>
        <v>23460</v>
      </c>
      <c r="F137" s="108">
        <v>23500</v>
      </c>
      <c r="G137" s="144"/>
      <c r="H137" s="120"/>
      <c r="I137" s="121"/>
      <c r="J137" s="121"/>
      <c r="K137" s="121"/>
      <c r="L137" s="121"/>
      <c r="M137" s="133">
        <v>1.4</v>
      </c>
      <c r="N137" s="133">
        <v>1.68</v>
      </c>
      <c r="O137" s="133">
        <v>2.23</v>
      </c>
      <c r="P137" s="134">
        <v>2.57</v>
      </c>
      <c r="Q137" s="115">
        <f>SUM(Q138:Q149)</f>
        <v>140</v>
      </c>
      <c r="R137" s="115">
        <f t="shared" ref="R137:Z137" si="527">SUM(R138:R149)</f>
        <v>6137063.8354666671</v>
      </c>
      <c r="S137" s="115">
        <f t="shared" si="527"/>
        <v>1757</v>
      </c>
      <c r="T137" s="115">
        <f t="shared" si="527"/>
        <v>127937640.13800003</v>
      </c>
      <c r="U137" s="115">
        <f t="shared" si="527"/>
        <v>199</v>
      </c>
      <c r="V137" s="115">
        <f t="shared" si="527"/>
        <v>7717184.1021986678</v>
      </c>
      <c r="W137" s="115">
        <f t="shared" si="527"/>
        <v>0</v>
      </c>
      <c r="X137" s="115">
        <f t="shared" si="527"/>
        <v>0</v>
      </c>
      <c r="Y137" s="115">
        <f t="shared" si="527"/>
        <v>1</v>
      </c>
      <c r="Z137" s="115">
        <f t="shared" si="527"/>
        <v>43557.807999999997</v>
      </c>
      <c r="AA137" s="115"/>
      <c r="AB137" s="115"/>
      <c r="AC137" s="115">
        <f t="shared" ref="AC137:AH137" si="528">SUM(AC138:AC149)</f>
        <v>0</v>
      </c>
      <c r="AD137" s="115">
        <f t="shared" si="528"/>
        <v>0</v>
      </c>
      <c r="AE137" s="115">
        <f t="shared" si="528"/>
        <v>0</v>
      </c>
      <c r="AF137" s="115">
        <f t="shared" si="528"/>
        <v>0</v>
      </c>
      <c r="AG137" s="115">
        <f t="shared" si="528"/>
        <v>183</v>
      </c>
      <c r="AH137" s="115">
        <f t="shared" si="528"/>
        <v>4496456.8880000012</v>
      </c>
      <c r="AI137" s="115"/>
      <c r="AJ137" s="115"/>
      <c r="AK137" s="115">
        <f t="shared" ref="AK137:CV137" si="529">SUM(AK138:AK149)</f>
        <v>17</v>
      </c>
      <c r="AL137" s="115">
        <f t="shared" si="529"/>
        <v>756780.72213333333</v>
      </c>
      <c r="AM137" s="115">
        <f t="shared" si="529"/>
        <v>30</v>
      </c>
      <c r="AN137" s="115">
        <f t="shared" si="529"/>
        <v>737124.08000000019</v>
      </c>
      <c r="AO137" s="115">
        <f t="shared" si="529"/>
        <v>0</v>
      </c>
      <c r="AP137" s="115">
        <f t="shared" si="529"/>
        <v>0</v>
      </c>
      <c r="AQ137" s="115">
        <f t="shared" si="529"/>
        <v>1008</v>
      </c>
      <c r="AR137" s="115">
        <f t="shared" si="529"/>
        <v>60901364.93056</v>
      </c>
      <c r="AS137" s="115">
        <f t="shared" si="529"/>
        <v>0</v>
      </c>
      <c r="AT137" s="115">
        <f t="shared" si="529"/>
        <v>0</v>
      </c>
      <c r="AU137" s="115">
        <f t="shared" si="529"/>
        <v>124</v>
      </c>
      <c r="AV137" s="115">
        <f t="shared" si="529"/>
        <v>3669143.5088</v>
      </c>
      <c r="AW137" s="115">
        <f t="shared" si="529"/>
        <v>0</v>
      </c>
      <c r="AX137" s="115">
        <f t="shared" si="529"/>
        <v>0</v>
      </c>
      <c r="AY137" s="115">
        <f t="shared" si="529"/>
        <v>0</v>
      </c>
      <c r="AZ137" s="115">
        <f t="shared" si="529"/>
        <v>0</v>
      </c>
      <c r="BA137" s="115">
        <f t="shared" si="529"/>
        <v>0</v>
      </c>
      <c r="BB137" s="115">
        <f t="shared" si="529"/>
        <v>0</v>
      </c>
      <c r="BC137" s="115">
        <f t="shared" si="529"/>
        <v>0</v>
      </c>
      <c r="BD137" s="115">
        <f t="shared" si="529"/>
        <v>0</v>
      </c>
      <c r="BE137" s="115">
        <f t="shared" si="529"/>
        <v>0</v>
      </c>
      <c r="BF137" s="115">
        <f t="shared" si="529"/>
        <v>0</v>
      </c>
      <c r="BG137" s="115">
        <f t="shared" si="529"/>
        <v>0</v>
      </c>
      <c r="BH137" s="115">
        <f t="shared" si="529"/>
        <v>0</v>
      </c>
      <c r="BI137" s="115">
        <f t="shared" si="529"/>
        <v>45</v>
      </c>
      <c r="BJ137" s="115">
        <f t="shared" si="529"/>
        <v>1138482.2287999999</v>
      </c>
      <c r="BK137" s="115">
        <f t="shared" si="529"/>
        <v>0</v>
      </c>
      <c r="BL137" s="115">
        <f t="shared" si="529"/>
        <v>0</v>
      </c>
      <c r="BM137" s="115">
        <f t="shared" si="529"/>
        <v>16</v>
      </c>
      <c r="BN137" s="115">
        <f t="shared" si="529"/>
        <v>440697.71200000006</v>
      </c>
      <c r="BO137" s="115">
        <f t="shared" si="529"/>
        <v>0</v>
      </c>
      <c r="BP137" s="115">
        <f t="shared" si="529"/>
        <v>0</v>
      </c>
      <c r="BQ137" s="115">
        <f t="shared" si="529"/>
        <v>73</v>
      </c>
      <c r="BR137" s="115">
        <f t="shared" si="529"/>
        <v>2045184.2656</v>
      </c>
      <c r="BS137" s="115">
        <f t="shared" si="529"/>
        <v>474</v>
      </c>
      <c r="BT137" s="115">
        <f t="shared" si="529"/>
        <v>11424587.569920002</v>
      </c>
      <c r="BU137" s="115">
        <f t="shared" si="529"/>
        <v>115</v>
      </c>
      <c r="BV137" s="115">
        <f t="shared" si="529"/>
        <v>3765434.7763199997</v>
      </c>
      <c r="BW137" s="115">
        <f t="shared" si="529"/>
        <v>125</v>
      </c>
      <c r="BX137" s="115">
        <f t="shared" si="529"/>
        <v>3893244.9964799997</v>
      </c>
      <c r="BY137" s="115">
        <f t="shared" si="529"/>
        <v>0</v>
      </c>
      <c r="BZ137" s="115">
        <f t="shared" si="529"/>
        <v>0</v>
      </c>
      <c r="CA137" s="115">
        <f t="shared" si="529"/>
        <v>0</v>
      </c>
      <c r="CB137" s="115">
        <f t="shared" si="529"/>
        <v>0</v>
      </c>
      <c r="CC137" s="115">
        <f t="shared" si="529"/>
        <v>0</v>
      </c>
      <c r="CD137" s="115">
        <f t="shared" si="529"/>
        <v>0</v>
      </c>
      <c r="CE137" s="115">
        <f t="shared" si="529"/>
        <v>145</v>
      </c>
      <c r="CF137" s="115">
        <f t="shared" si="529"/>
        <v>3679313.4560000002</v>
      </c>
      <c r="CG137" s="115">
        <f t="shared" si="529"/>
        <v>0</v>
      </c>
      <c r="CH137" s="115">
        <f t="shared" si="529"/>
        <v>0</v>
      </c>
      <c r="CI137" s="115">
        <f t="shared" si="529"/>
        <v>96</v>
      </c>
      <c r="CJ137" s="115">
        <f t="shared" si="529"/>
        <v>1715488.7679999999</v>
      </c>
      <c r="CK137" s="115">
        <f t="shared" si="529"/>
        <v>180</v>
      </c>
      <c r="CL137" s="115">
        <f t="shared" si="529"/>
        <v>3216541.44</v>
      </c>
      <c r="CM137" s="115">
        <f t="shared" si="529"/>
        <v>75</v>
      </c>
      <c r="CN137" s="115">
        <f t="shared" si="529"/>
        <v>1983862.3746666666</v>
      </c>
      <c r="CO137" s="115">
        <f t="shared" si="529"/>
        <v>151</v>
      </c>
      <c r="CP137" s="115">
        <f t="shared" si="529"/>
        <v>2781894.4524000003</v>
      </c>
      <c r="CQ137" s="115">
        <f t="shared" si="529"/>
        <v>140</v>
      </c>
      <c r="CR137" s="115">
        <f t="shared" si="529"/>
        <v>2939298.6933333334</v>
      </c>
      <c r="CS137" s="115">
        <f t="shared" si="529"/>
        <v>230</v>
      </c>
      <c r="CT137" s="115">
        <f t="shared" si="529"/>
        <v>6084230.040000001</v>
      </c>
      <c r="CU137" s="115">
        <f t="shared" si="529"/>
        <v>115</v>
      </c>
      <c r="CV137" s="115">
        <f t="shared" si="529"/>
        <v>2980425.2239999999</v>
      </c>
      <c r="CW137" s="115">
        <f t="shared" ref="CW137:DN137" si="530">SUM(CW138:CW149)</f>
        <v>266</v>
      </c>
      <c r="CX137" s="115">
        <f t="shared" si="530"/>
        <v>7153651.2319999998</v>
      </c>
      <c r="CY137" s="115">
        <f t="shared" si="530"/>
        <v>0</v>
      </c>
      <c r="CZ137" s="115">
        <f t="shared" si="530"/>
        <v>0</v>
      </c>
      <c r="DA137" s="115">
        <f t="shared" si="530"/>
        <v>0</v>
      </c>
      <c r="DB137" s="115">
        <f t="shared" si="530"/>
        <v>0</v>
      </c>
      <c r="DC137" s="115">
        <f t="shared" si="530"/>
        <v>0</v>
      </c>
      <c r="DD137" s="115">
        <f t="shared" si="530"/>
        <v>0</v>
      </c>
      <c r="DE137" s="115">
        <f t="shared" si="530"/>
        <v>31</v>
      </c>
      <c r="DF137" s="115">
        <f t="shared" si="530"/>
        <v>698494.04799999995</v>
      </c>
      <c r="DG137" s="115">
        <f t="shared" si="530"/>
        <v>233</v>
      </c>
      <c r="DH137" s="115">
        <f t="shared" si="530"/>
        <v>6149033.8896000003</v>
      </c>
      <c r="DI137" s="115">
        <f t="shared" si="530"/>
        <v>83</v>
      </c>
      <c r="DJ137" s="115">
        <f t="shared" si="530"/>
        <v>2268735.3973333333</v>
      </c>
      <c r="DK137" s="115">
        <f t="shared" si="530"/>
        <v>61</v>
      </c>
      <c r="DL137" s="115">
        <f t="shared" si="530"/>
        <v>2036236.2888</v>
      </c>
      <c r="DM137" s="115">
        <f t="shared" si="530"/>
        <v>6113</v>
      </c>
      <c r="DN137" s="115">
        <f t="shared" si="530"/>
        <v>278791152.86641198</v>
      </c>
    </row>
    <row r="138" spans="1:118" ht="30" customHeight="1" x14ac:dyDescent="0.25">
      <c r="A138" s="104"/>
      <c r="B138" s="135">
        <v>107</v>
      </c>
      <c r="C138" s="238" t="s">
        <v>365</v>
      </c>
      <c r="D138" s="118" t="s">
        <v>366</v>
      </c>
      <c r="E138" s="107">
        <f t="shared" si="308"/>
        <v>23460</v>
      </c>
      <c r="F138" s="108">
        <v>23500</v>
      </c>
      <c r="G138" s="136">
        <v>0.98</v>
      </c>
      <c r="H138" s="120">
        <v>1</v>
      </c>
      <c r="I138" s="121"/>
      <c r="J138" s="121"/>
      <c r="K138" s="121"/>
      <c r="L138" s="121"/>
      <c r="M138" s="122">
        <v>1.4</v>
      </c>
      <c r="N138" s="122">
        <v>1.68</v>
      </c>
      <c r="O138" s="122">
        <v>2.23</v>
      </c>
      <c r="P138" s="123">
        <v>2.57</v>
      </c>
      <c r="Q138" s="124">
        <v>2</v>
      </c>
      <c r="R138" s="124">
        <f>(Q138*$E138*$G138*$H138*$M138*$R$13)/12*11+(Q138*$F138*$G138*$H138*$M138*$R$13)/12</f>
        <v>70821.725333333321</v>
      </c>
      <c r="S138" s="227">
        <v>3</v>
      </c>
      <c r="T138" s="124">
        <f t="shared" si="377"/>
        <v>106232.588</v>
      </c>
      <c r="U138" s="124">
        <v>100</v>
      </c>
      <c r="V138" s="124">
        <f t="shared" ref="V138:V149" si="531">(U138*$E138*$G138*$H138*$M138*$V$13)/12*11+(U138*$F138*$G138*$H138*$M138*$V$13)/12</f>
        <v>3962797.4493333343</v>
      </c>
      <c r="W138" s="124"/>
      <c r="X138" s="124">
        <f t="shared" ref="X138:X149" si="532">(W138*$E138*$G138*$H138*$M138*$X$13)</f>
        <v>0</v>
      </c>
      <c r="Y138" s="124">
        <v>0</v>
      </c>
      <c r="Z138" s="124">
        <f t="shared" si="380"/>
        <v>0</v>
      </c>
      <c r="AA138" s="124"/>
      <c r="AB138" s="124"/>
      <c r="AC138" s="124"/>
      <c r="AD138" s="124">
        <f t="shared" ref="AD138:AD149" si="533">(AC138*$E138*$G138*$H138*$M138*$AD$13)</f>
        <v>0</v>
      </c>
      <c r="AE138" s="124"/>
      <c r="AF138" s="124"/>
      <c r="AG138" s="124"/>
      <c r="AH138" s="124">
        <f t="shared" ref="AH138:AH149" si="534">(AG138*$E138*$G138*$H138*$M138*$AH$13)</f>
        <v>0</v>
      </c>
      <c r="AI138" s="124"/>
      <c r="AJ138" s="124"/>
      <c r="AK138" s="125"/>
      <c r="AL138" s="124">
        <f t="shared" ref="AL138:AL149" si="535">(AK138*$E138*$G138*$H138*$M138*$AL$13)</f>
        <v>0</v>
      </c>
      <c r="AM138" s="124"/>
      <c r="AN138" s="124">
        <f>(AM138*$E138*$G138*$H138*$M138*$AN$13)</f>
        <v>0</v>
      </c>
      <c r="AO138" s="124">
        <v>0</v>
      </c>
      <c r="AP138" s="124">
        <f t="shared" ref="AP138:AP149" si="536">(AO138*$E138*$G138*$H138*$M138*$AP$13)</f>
        <v>0</v>
      </c>
      <c r="AQ138" s="124">
        <v>2</v>
      </c>
      <c r="AR138" s="124">
        <f t="shared" si="464"/>
        <v>84986.070399999997</v>
      </c>
      <c r="AS138" s="140"/>
      <c r="AT138" s="124">
        <f t="shared" ref="AT138:AT149" si="537">(AS138*$E138*$G138*$H138*$N138*$AT$13)/12*4+(AS138*$E138*$G138*$H138*$N138*$AT$15)/12*8</f>
        <v>0</v>
      </c>
      <c r="AU138" s="124">
        <v>1</v>
      </c>
      <c r="AV138" s="129">
        <f t="shared" ref="AV138:AV140" si="538">(AU138*$E138*$G138*$H138*$N138*$AV$13)/12*11+(AU138*$F138*$G138*$H138*$N138*$AV$13)/12</f>
        <v>42493.035199999998</v>
      </c>
      <c r="AW138" s="124"/>
      <c r="AX138" s="124">
        <f t="shared" ref="AX138:AX149" si="539">(AW138*$E138*$G138*$H138*$M138*$AX$13)</f>
        <v>0</v>
      </c>
      <c r="AY138" s="124">
        <v>0</v>
      </c>
      <c r="AZ138" s="124">
        <f t="shared" ref="AZ138:AZ149" si="540">(AY138*$E138*$G138*$H138*$M138*$AZ$13)</f>
        <v>0</v>
      </c>
      <c r="BA138" s="124"/>
      <c r="BB138" s="124">
        <f t="shared" ref="BB138:BB149" si="541">(BA138*$E138*$G138*$H138*$M138*$BB$13)</f>
        <v>0</v>
      </c>
      <c r="BC138" s="124">
        <v>0</v>
      </c>
      <c r="BD138" s="124">
        <f t="shared" ref="BD138:BD149" si="542">(BC138*$E138*$G138*$H138*$M138*$BD$13)</f>
        <v>0</v>
      </c>
      <c r="BE138" s="124">
        <v>0</v>
      </c>
      <c r="BF138" s="124">
        <f t="shared" ref="BF138:BF149" si="543">(BE138*$E138*$G138*$H138*$M138*$BF$13)</f>
        <v>0</v>
      </c>
      <c r="BG138" s="124">
        <v>0</v>
      </c>
      <c r="BH138" s="124">
        <f t="shared" ref="BH138:BH149" si="544">(BG138*$E138*$G138*$H138*$M138*$BH$13)</f>
        <v>0</v>
      </c>
      <c r="BI138" s="124"/>
      <c r="BJ138" s="124">
        <f>(BI138*$E138*$G138*$H138*$M138*$BJ$13)</f>
        <v>0</v>
      </c>
      <c r="BK138" s="124"/>
      <c r="BL138" s="124">
        <f t="shared" ref="BL138:BL149" si="545">(BK138*$E138*$G138*$H138*$N138*$BL$13)</f>
        <v>0</v>
      </c>
      <c r="BM138" s="124">
        <v>1</v>
      </c>
      <c r="BN138" s="124">
        <f t="shared" ref="BN138:BN140" si="546">(BM138*$E138*$G138*$H138*$N138*$BN$13)/12*11+(BM138*$F138*$G138*$H138*$N138*$BN$13)/12</f>
        <v>38630.031999999992</v>
      </c>
      <c r="BO138" s="124">
        <v>0</v>
      </c>
      <c r="BP138" s="124">
        <f t="shared" ref="BP138:BP149" si="547">(BO138*$E138*$G138*$H138*$N138*$BP$13)</f>
        <v>0</v>
      </c>
      <c r="BQ138" s="124">
        <v>0</v>
      </c>
      <c r="BR138" s="124">
        <f>(BQ138*$E138*$G138*$H138*$N138*$BR$13)</f>
        <v>0</v>
      </c>
      <c r="BS138" s="124"/>
      <c r="BT138" s="124">
        <f>(BS138*$E138*$G138*$H138*$N138*$BT$13)</f>
        <v>0</v>
      </c>
      <c r="BU138" s="124">
        <v>3</v>
      </c>
      <c r="BV138" s="124">
        <f t="shared" ref="BV138:BV145" si="548">(BU138*$E138*$G138*$H138*$N138*$BV$13)/12*11+(BU138*$F138*$G138*$H138*$N138*$BV$13)/12</f>
        <v>139068.11519999997</v>
      </c>
      <c r="BW138" s="124">
        <v>0</v>
      </c>
      <c r="BX138" s="129">
        <f>(BW138*$E138*$G138*$H138*$N138*$BX$13)</f>
        <v>0</v>
      </c>
      <c r="BY138" s="124">
        <v>0</v>
      </c>
      <c r="BZ138" s="124">
        <f t="shared" ref="BZ138:BZ149" si="549">(BY138*$E138*$G138*$H138*$M138*$BZ$13)</f>
        <v>0</v>
      </c>
      <c r="CA138" s="124"/>
      <c r="CB138" s="124">
        <f t="shared" ref="CB138:CB149" si="550">(CA138*$E138*$G138*$H138*$M138*$CB$13)</f>
        <v>0</v>
      </c>
      <c r="CC138" s="124">
        <v>0</v>
      </c>
      <c r="CD138" s="124">
        <f t="shared" ref="CD138:CD149" si="551">(CC138*$E138*$G138*$H138*$M138*$CD$13)</f>
        <v>0</v>
      </c>
      <c r="CE138" s="124">
        <v>3</v>
      </c>
      <c r="CF138" s="124">
        <f t="shared" ref="CF138:CF144" si="552">(CE138*$E138*$G138*$H138*$N138*$CF$13)/12*11+(CE138*$F138*$G138*$H138*$N138*$CF$13)/12</f>
        <v>115890.09599999999</v>
      </c>
      <c r="CG138" s="124">
        <v>0</v>
      </c>
      <c r="CH138" s="124">
        <f t="shared" ref="CH138:CH149" si="553">(CG138*$E138*$G138*$H138*$M138*$CH$13)</f>
        <v>0</v>
      </c>
      <c r="CI138" s="124"/>
      <c r="CJ138" s="124">
        <f>(CI138*$E138*$G138*$H138*$M138*$CJ$13)</f>
        <v>0</v>
      </c>
      <c r="CK138" s="124"/>
      <c r="CL138" s="124">
        <f>(CK138*$E138*$G138*$H138*$M138*$CL$13)</f>
        <v>0</v>
      </c>
      <c r="CM138" s="124">
        <v>2</v>
      </c>
      <c r="CN138" s="124">
        <f t="shared" ref="CN138:CN147" si="554">(CM138*$E138*$G138*$H138*$M138*$CN$13)/12*11+(CM138*$F138*$G138*$H138*$M138*$CN$13)/12</f>
        <v>64383.386666666658</v>
      </c>
      <c r="CO138" s="124">
        <v>0</v>
      </c>
      <c r="CP138" s="124">
        <f>(CO138*$E138*$G138*$H138*$M138*$CP$13)</f>
        <v>0</v>
      </c>
      <c r="CQ138" s="124">
        <v>0</v>
      </c>
      <c r="CR138" s="124">
        <f>(CQ138*$E138*$G138*$H138*$M138*$CR$13)</f>
        <v>0</v>
      </c>
      <c r="CS138" s="124">
        <v>4</v>
      </c>
      <c r="CT138" s="124">
        <f t="shared" ref="CT138:CT144" si="555">(CS138*$E138*$G138*$H138*$N138*$CT$13)/12*11+(CS138*$F138*$G138*$H138*$N138*$CT$13)/12</f>
        <v>154520.12799999997</v>
      </c>
      <c r="CU138" s="124">
        <v>0</v>
      </c>
      <c r="CV138" s="124">
        <f>(CU138*$E138*$G138*$H138*$N138*$CV$13)</f>
        <v>0</v>
      </c>
      <c r="CW138" s="124">
        <v>2</v>
      </c>
      <c r="CX138" s="124">
        <f t="shared" ref="CX138:CX140" si="556">(CW138*$E138*$G138*$H138*$N138*$CX$13)/12*11+(CW138*$F138*$G138*$H138*$N138*$CX$13)/12</f>
        <v>77260.063999999984</v>
      </c>
      <c r="CY138" s="140"/>
      <c r="CZ138" s="124">
        <f t="shared" ref="CZ138:CZ149" si="557">(CY138*$E138*$G138*$H138*$N138*$CZ$13)</f>
        <v>0</v>
      </c>
      <c r="DA138" s="124">
        <v>0</v>
      </c>
      <c r="DB138" s="129">
        <f t="shared" ref="DB138:DB149" si="558">(DA138*$E138*$G138*$H138*$N138*$DB$13)</f>
        <v>0</v>
      </c>
      <c r="DC138" s="124"/>
      <c r="DD138" s="124">
        <f t="shared" ref="DD138:DD149" si="559">(DC138*$E138*$G138*$H138*$N138*$DD$13)</f>
        <v>0</v>
      </c>
      <c r="DE138" s="141"/>
      <c r="DF138" s="124">
        <f>(DE138*$E138*$G138*$H138*$N138*$DF$13)</f>
        <v>0</v>
      </c>
      <c r="DG138" s="124">
        <v>2</v>
      </c>
      <c r="DH138" s="124">
        <f t="shared" ref="DH138:DH143" si="560">(DG138*$E138*$G138*$H138*$N138*$DH$13)/12*11+(DG138*$F138*$G138*$H138*$N138*$DH$13)/12</f>
        <v>77260.063999999984</v>
      </c>
      <c r="DI138" s="124"/>
      <c r="DJ138" s="124">
        <f>(DI138*$E138*$G138*$H138*$O138*$DJ$13)</f>
        <v>0</v>
      </c>
      <c r="DK138" s="124">
        <v>2</v>
      </c>
      <c r="DL138" s="129">
        <f t="shared" ref="DL138:DL145" si="561">(DK138*$E138*$G138*$H138*$P138*$DL$13)/12*11+(DK138*$F138*$G138*$H138*$P138*$DL$13)/12</f>
        <v>94551.602133333319</v>
      </c>
      <c r="DM138" s="124">
        <f t="shared" ref="DM138:DN149" si="562">SUM(Q138,S138,U138,W138,Y138,AA138,AC138,AE138,AG138,AI138,AK138,AM138,AS138,AW138,AY138,CC138,AO138,BC138,BE138,BG138,CQ138,BI138,BK138,AQ138,BO138,AU138,CS138,BQ138,CU138,BS138,BU138,BW138,CE138,BY138,CA138,CG138,CI138,CK138,CM138,CO138,CW138,CY138,BM138,BA138,DA138,DC138,DE138,DG138,DI138,DK138)</f>
        <v>127</v>
      </c>
      <c r="DN138" s="124">
        <f t="shared" si="562"/>
        <v>5028894.3562666671</v>
      </c>
    </row>
    <row r="139" spans="1:118" ht="30" customHeight="1" x14ac:dyDescent="0.25">
      <c r="A139" s="104"/>
      <c r="B139" s="135">
        <v>108</v>
      </c>
      <c r="C139" s="235" t="s">
        <v>367</v>
      </c>
      <c r="D139" s="118" t="s">
        <v>368</v>
      </c>
      <c r="E139" s="107">
        <f t="shared" si="308"/>
        <v>23460</v>
      </c>
      <c r="F139" s="108">
        <v>23500</v>
      </c>
      <c r="G139" s="136">
        <v>1.49</v>
      </c>
      <c r="H139" s="120">
        <v>1</v>
      </c>
      <c r="I139" s="121"/>
      <c r="J139" s="121"/>
      <c r="K139" s="121"/>
      <c r="L139" s="121"/>
      <c r="M139" s="122">
        <v>1.4</v>
      </c>
      <c r="N139" s="122">
        <v>1.68</v>
      </c>
      <c r="O139" s="122">
        <v>2.23</v>
      </c>
      <c r="P139" s="123">
        <v>2.57</v>
      </c>
      <c r="Q139" s="124">
        <v>0</v>
      </c>
      <c r="R139" s="124">
        <f t="shared" ref="R139:R149" si="563">(Q139*$E139*$G139*$H139*$M139*$R$13)/12*11+(Q139*$F139*$G139*$H139*$M139*$R$13)/12</f>
        <v>0</v>
      </c>
      <c r="S139" s="227">
        <v>3</v>
      </c>
      <c r="T139" s="124">
        <f t="shared" si="377"/>
        <v>161516.894</v>
      </c>
      <c r="U139" s="124">
        <v>0</v>
      </c>
      <c r="V139" s="124">
        <f t="shared" si="531"/>
        <v>0</v>
      </c>
      <c r="W139" s="124"/>
      <c r="X139" s="124">
        <f t="shared" si="532"/>
        <v>0</v>
      </c>
      <c r="Y139" s="124"/>
      <c r="Z139" s="124">
        <f t="shared" si="380"/>
        <v>0</v>
      </c>
      <c r="AA139" s="124"/>
      <c r="AB139" s="124"/>
      <c r="AC139" s="124"/>
      <c r="AD139" s="124">
        <f t="shared" si="533"/>
        <v>0</v>
      </c>
      <c r="AE139" s="124"/>
      <c r="AF139" s="124"/>
      <c r="AG139" s="124"/>
      <c r="AH139" s="124">
        <f t="shared" si="534"/>
        <v>0</v>
      </c>
      <c r="AI139" s="124"/>
      <c r="AJ139" s="124"/>
      <c r="AK139" s="125"/>
      <c r="AL139" s="124">
        <f t="shared" si="535"/>
        <v>0</v>
      </c>
      <c r="AM139" s="124"/>
      <c r="AN139" s="124">
        <f>(AM139*$E139*$G139*$H139*$M139*$AN$13)</f>
        <v>0</v>
      </c>
      <c r="AO139" s="124"/>
      <c r="AP139" s="124">
        <f t="shared" si="536"/>
        <v>0</v>
      </c>
      <c r="AQ139" s="124">
        <v>4</v>
      </c>
      <c r="AR139" s="124">
        <f t="shared" si="464"/>
        <v>258427.03040000002</v>
      </c>
      <c r="AS139" s="140">
        <v>0</v>
      </c>
      <c r="AT139" s="124">
        <f t="shared" si="537"/>
        <v>0</v>
      </c>
      <c r="AU139" s="124">
        <v>0</v>
      </c>
      <c r="AV139" s="129">
        <f t="shared" si="538"/>
        <v>0</v>
      </c>
      <c r="AW139" s="124"/>
      <c r="AX139" s="124">
        <f t="shared" si="539"/>
        <v>0</v>
      </c>
      <c r="AY139" s="124">
        <v>0</v>
      </c>
      <c r="AZ139" s="124">
        <f t="shared" si="540"/>
        <v>0</v>
      </c>
      <c r="BA139" s="124"/>
      <c r="BB139" s="124">
        <f t="shared" si="541"/>
        <v>0</v>
      </c>
      <c r="BC139" s="124"/>
      <c r="BD139" s="124">
        <f t="shared" si="542"/>
        <v>0</v>
      </c>
      <c r="BE139" s="124"/>
      <c r="BF139" s="124">
        <f t="shared" si="543"/>
        <v>0</v>
      </c>
      <c r="BG139" s="124"/>
      <c r="BH139" s="124">
        <f t="shared" si="544"/>
        <v>0</v>
      </c>
      <c r="BI139" s="124"/>
      <c r="BJ139" s="124">
        <f>(BI139*$E139*$G139*$H139*$M139*$BJ$13)</f>
        <v>0</v>
      </c>
      <c r="BK139" s="124"/>
      <c r="BL139" s="124">
        <f t="shared" si="545"/>
        <v>0</v>
      </c>
      <c r="BM139" s="124"/>
      <c r="BN139" s="124">
        <f t="shared" si="546"/>
        <v>0</v>
      </c>
      <c r="BO139" s="124"/>
      <c r="BP139" s="124">
        <f t="shared" si="547"/>
        <v>0</v>
      </c>
      <c r="BQ139" s="124">
        <v>0</v>
      </c>
      <c r="BR139" s="124">
        <f>(BQ139*$E139*$G139*$H139*$N139*$BR$13)</f>
        <v>0</v>
      </c>
      <c r="BS139" s="124"/>
      <c r="BT139" s="124">
        <f t="shared" ref="BT139:BT144" si="564">(BS139*$E139*$G139*$H139*$N139*$BT$13)/12*11+(BS139*$F139*$G139*$H139*$N139*$BT$13)/12</f>
        <v>0</v>
      </c>
      <c r="BU139" s="124">
        <v>0</v>
      </c>
      <c r="BV139" s="124">
        <f t="shared" si="548"/>
        <v>0</v>
      </c>
      <c r="BW139" s="124">
        <v>0</v>
      </c>
      <c r="BX139" s="129">
        <f>(BW139*$E139*$G139*$H139*$N139*$BX$13)</f>
        <v>0</v>
      </c>
      <c r="BY139" s="124"/>
      <c r="BZ139" s="124">
        <f t="shared" si="549"/>
        <v>0</v>
      </c>
      <c r="CA139" s="124"/>
      <c r="CB139" s="124">
        <f t="shared" si="550"/>
        <v>0</v>
      </c>
      <c r="CC139" s="124"/>
      <c r="CD139" s="124">
        <f t="shared" si="551"/>
        <v>0</v>
      </c>
      <c r="CE139" s="124">
        <v>0</v>
      </c>
      <c r="CF139" s="124">
        <f t="shared" si="552"/>
        <v>0</v>
      </c>
      <c r="CG139" s="124"/>
      <c r="CH139" s="124">
        <f t="shared" si="553"/>
        <v>0</v>
      </c>
      <c r="CI139" s="124"/>
      <c r="CJ139" s="124">
        <f>(CI139*$E139*$G139*$H139*$M139*$CJ$13)</f>
        <v>0</v>
      </c>
      <c r="CK139" s="124"/>
      <c r="CL139" s="124">
        <f>(CK139*$E139*$G139*$H139*$M139*$CL$13)</f>
        <v>0</v>
      </c>
      <c r="CM139" s="124">
        <v>0</v>
      </c>
      <c r="CN139" s="124">
        <f t="shared" si="554"/>
        <v>0</v>
      </c>
      <c r="CO139" s="124">
        <v>0</v>
      </c>
      <c r="CP139" s="124">
        <f>(CO139*$E139*$G139*$H139*$M139*$CP$13)</f>
        <v>0</v>
      </c>
      <c r="CQ139" s="124">
        <v>0</v>
      </c>
      <c r="CR139" s="124">
        <f>(CQ139*$E139*$G139*$H139*$M139*$CR$13)</f>
        <v>0</v>
      </c>
      <c r="CS139" s="124">
        <v>0</v>
      </c>
      <c r="CT139" s="124">
        <f t="shared" si="555"/>
        <v>0</v>
      </c>
      <c r="CU139" s="124">
        <v>0</v>
      </c>
      <c r="CV139" s="124">
        <f t="shared" ref="CV139:CV143" si="565">(CU139*$E139*$G139*$H139*$N139*$CV$13)/12*11+(CU139*$F139*$G139*$H139*$N139*$CV$13)/12</f>
        <v>0</v>
      </c>
      <c r="CW139" s="124"/>
      <c r="CX139" s="124">
        <f t="shared" si="556"/>
        <v>0</v>
      </c>
      <c r="CY139" s="140">
        <v>0</v>
      </c>
      <c r="CZ139" s="124">
        <f t="shared" si="557"/>
        <v>0</v>
      </c>
      <c r="DA139" s="124"/>
      <c r="DB139" s="129">
        <f t="shared" si="558"/>
        <v>0</v>
      </c>
      <c r="DC139" s="124">
        <v>0</v>
      </c>
      <c r="DD139" s="124">
        <f t="shared" si="559"/>
        <v>0</v>
      </c>
      <c r="DE139" s="141"/>
      <c r="DF139" s="124">
        <f>(DE139*$E139*$G139*$H139*$N139*$DF$13)</f>
        <v>0</v>
      </c>
      <c r="DG139" s="124">
        <v>0</v>
      </c>
      <c r="DH139" s="124">
        <f t="shared" si="560"/>
        <v>0</v>
      </c>
      <c r="DI139" s="124"/>
      <c r="DJ139" s="124">
        <f>(DI139*$E139*$G139*$H139*$O139*$DJ$13)</f>
        <v>0</v>
      </c>
      <c r="DK139" s="124">
        <v>0</v>
      </c>
      <c r="DL139" s="129">
        <f t="shared" si="561"/>
        <v>0</v>
      </c>
      <c r="DM139" s="124">
        <f t="shared" si="562"/>
        <v>7</v>
      </c>
      <c r="DN139" s="124">
        <f t="shared" si="562"/>
        <v>419943.92440000002</v>
      </c>
    </row>
    <row r="140" spans="1:118" ht="15.75" customHeight="1" x14ac:dyDescent="0.25">
      <c r="A140" s="104"/>
      <c r="B140" s="135">
        <v>109</v>
      </c>
      <c r="C140" s="235" t="s">
        <v>369</v>
      </c>
      <c r="D140" s="118" t="s">
        <v>370</v>
      </c>
      <c r="E140" s="107">
        <f t="shared" si="308"/>
        <v>23460</v>
      </c>
      <c r="F140" s="108">
        <v>23500</v>
      </c>
      <c r="G140" s="136">
        <v>0.68</v>
      </c>
      <c r="H140" s="120">
        <v>1</v>
      </c>
      <c r="I140" s="121"/>
      <c r="J140" s="121"/>
      <c r="K140" s="121"/>
      <c r="L140" s="121"/>
      <c r="M140" s="122">
        <v>1.4</v>
      </c>
      <c r="N140" s="122">
        <v>1.68</v>
      </c>
      <c r="O140" s="122">
        <v>2.23</v>
      </c>
      <c r="P140" s="123">
        <v>2.57</v>
      </c>
      <c r="Q140" s="124">
        <v>65</v>
      </c>
      <c r="R140" s="124">
        <f t="shared" si="563"/>
        <v>1597102.1733333336</v>
      </c>
      <c r="S140" s="124">
        <v>285</v>
      </c>
      <c r="T140" s="124">
        <f t="shared" si="377"/>
        <v>7002678.7600000007</v>
      </c>
      <c r="U140" s="124">
        <v>34</v>
      </c>
      <c r="V140" s="124">
        <f t="shared" si="531"/>
        <v>934896.70437333349</v>
      </c>
      <c r="W140" s="124"/>
      <c r="X140" s="124">
        <f t="shared" si="532"/>
        <v>0</v>
      </c>
      <c r="Y140" s="124">
        <v>0</v>
      </c>
      <c r="Z140" s="124">
        <f t="shared" si="380"/>
        <v>0</v>
      </c>
      <c r="AA140" s="124"/>
      <c r="AB140" s="124"/>
      <c r="AC140" s="124"/>
      <c r="AD140" s="124">
        <f t="shared" si="533"/>
        <v>0</v>
      </c>
      <c r="AE140" s="124"/>
      <c r="AF140" s="124"/>
      <c r="AG140" s="124">
        <v>183</v>
      </c>
      <c r="AH140" s="124">
        <f>(AG140*$E140*$G140*$H140*$M140*$AH$13)/12*11+(AG140*$F140*$G140*$H140*$M140*$AH$13)/12</f>
        <v>4496456.8880000012</v>
      </c>
      <c r="AI140" s="124"/>
      <c r="AJ140" s="124"/>
      <c r="AK140" s="125"/>
      <c r="AL140" s="124">
        <f t="shared" si="535"/>
        <v>0</v>
      </c>
      <c r="AM140" s="124">
        <v>30</v>
      </c>
      <c r="AN140" s="124">
        <f t="shared" ref="AN140" si="566">(AM140*$E140*$G140*$H140*$M140*$AN$13)/12*11+(AM140*$F140*$G140*$H140*$M140*$AN$13)/12</f>
        <v>737124.08000000019</v>
      </c>
      <c r="AO140" s="124"/>
      <c r="AP140" s="124">
        <f t="shared" si="536"/>
        <v>0</v>
      </c>
      <c r="AQ140" s="124">
        <v>260</v>
      </c>
      <c r="AR140" s="124">
        <f t="shared" si="464"/>
        <v>7666090.432000001</v>
      </c>
      <c r="AS140" s="140"/>
      <c r="AT140" s="124">
        <f t="shared" si="537"/>
        <v>0</v>
      </c>
      <c r="AU140" s="124">
        <f>70+53</f>
        <v>123</v>
      </c>
      <c r="AV140" s="129">
        <f t="shared" si="538"/>
        <v>3626650.4736000001</v>
      </c>
      <c r="AW140" s="124"/>
      <c r="AX140" s="124">
        <f t="shared" si="539"/>
        <v>0</v>
      </c>
      <c r="AY140" s="124"/>
      <c r="AZ140" s="124">
        <f t="shared" si="540"/>
        <v>0</v>
      </c>
      <c r="BA140" s="124"/>
      <c r="BB140" s="124">
        <f t="shared" si="541"/>
        <v>0</v>
      </c>
      <c r="BC140" s="124">
        <v>0</v>
      </c>
      <c r="BD140" s="124">
        <f t="shared" si="542"/>
        <v>0</v>
      </c>
      <c r="BE140" s="124">
        <v>0</v>
      </c>
      <c r="BF140" s="124">
        <f t="shared" si="543"/>
        <v>0</v>
      </c>
      <c r="BG140" s="124">
        <v>0</v>
      </c>
      <c r="BH140" s="124">
        <f t="shared" si="544"/>
        <v>0</v>
      </c>
      <c r="BI140" s="124">
        <v>25</v>
      </c>
      <c r="BJ140" s="124">
        <f t="shared" ref="BJ140:BJ143" si="567">(BI140*$E140*$G140*$H140*$M140*$BJ$13)/12*11+(BI140*$F140*$G140*$H140*$M140*$BJ$13)/12</f>
        <v>670112.79999999993</v>
      </c>
      <c r="BK140" s="124"/>
      <c r="BL140" s="124">
        <f t="shared" si="545"/>
        <v>0</v>
      </c>
      <c r="BM140" s="124">
        <v>15</v>
      </c>
      <c r="BN140" s="124">
        <f t="shared" si="546"/>
        <v>402067.68000000005</v>
      </c>
      <c r="BO140" s="124">
        <v>0</v>
      </c>
      <c r="BP140" s="124">
        <f t="shared" si="547"/>
        <v>0</v>
      </c>
      <c r="BQ140" s="124">
        <v>24</v>
      </c>
      <c r="BR140" s="124">
        <f t="shared" ref="BR140:BR145" si="568">(BQ140*$E140*$G140*$H140*$N140*$BR$13)/12*11+(BQ140*$F140*$G140*$H140*$N140*$BR$13)/12</f>
        <v>643308.28799999994</v>
      </c>
      <c r="BS140" s="124">
        <v>470</v>
      </c>
      <c r="BT140" s="124">
        <f t="shared" si="564"/>
        <v>11338308.576000001</v>
      </c>
      <c r="BU140" s="124">
        <v>50</v>
      </c>
      <c r="BV140" s="124">
        <f t="shared" si="548"/>
        <v>1608270.72</v>
      </c>
      <c r="BW140" s="124">
        <v>70</v>
      </c>
      <c r="BX140" s="129">
        <f t="shared" ref="BX140:BX146" si="569">(BW140*$E140*$G140*$H140*$N140*$BX$13)/12*11+(BW140*$F140*$G140*$H140*$N140*$BX$13)/12</f>
        <v>2251579.0079999999</v>
      </c>
      <c r="BY140" s="124">
        <v>0</v>
      </c>
      <c r="BZ140" s="124">
        <f t="shared" si="549"/>
        <v>0</v>
      </c>
      <c r="CA140" s="124"/>
      <c r="CB140" s="124">
        <f t="shared" si="550"/>
        <v>0</v>
      </c>
      <c r="CC140" s="124">
        <v>0</v>
      </c>
      <c r="CD140" s="124">
        <f t="shared" si="551"/>
        <v>0</v>
      </c>
      <c r="CE140" s="124">
        <v>120</v>
      </c>
      <c r="CF140" s="124">
        <f t="shared" si="552"/>
        <v>3216541.4400000004</v>
      </c>
      <c r="CG140" s="124"/>
      <c r="CH140" s="124">
        <f t="shared" si="553"/>
        <v>0</v>
      </c>
      <c r="CI140" s="124">
        <v>96</v>
      </c>
      <c r="CJ140" s="124">
        <f>(CI140*$E140*$G140*$H140*$M140*$CJ$13)/12*11+(CI140*$F140*$G140*$H140*$M140*$CJ$13)/12</f>
        <v>1715488.7679999999</v>
      </c>
      <c r="CK140" s="124">
        <v>180</v>
      </c>
      <c r="CL140" s="124">
        <f>(CK140*$E140*$G140*$H140*$M140*$CL$13)/12*11+(CK140*$F140*$G140*$H140*$M140*$CL$13)/12</f>
        <v>3216541.44</v>
      </c>
      <c r="CM140" s="124">
        <v>31</v>
      </c>
      <c r="CN140" s="124">
        <f t="shared" si="554"/>
        <v>692449.89333333331</v>
      </c>
      <c r="CO140" s="124">
        <v>100</v>
      </c>
      <c r="CP140" s="124">
        <f t="shared" ref="CP140:CP146" si="570">(CO140*$E140*$G140*$H140*$M140*$CP$13)/12*11+(CO140*$F140*$G140*$H140*$M140*$CP$13)/12</f>
        <v>2010338.4</v>
      </c>
      <c r="CQ140" s="124">
        <v>75</v>
      </c>
      <c r="CR140" s="124">
        <f t="shared" ref="CR140:CR144" si="571">(CQ140*$E140*$G140*$H140*$M140*$CR$13)/12*11+(CQ140*$F140*$G140*$H140*$M140*$CR$13)/12</f>
        <v>1675282</v>
      </c>
      <c r="CS140" s="124">
        <v>165</v>
      </c>
      <c r="CT140" s="124">
        <f t="shared" si="555"/>
        <v>4422744.4800000004</v>
      </c>
      <c r="CU140" s="124">
        <v>80</v>
      </c>
      <c r="CV140" s="124">
        <f t="shared" si="565"/>
        <v>2144360.96</v>
      </c>
      <c r="CW140" s="124">
        <v>264</v>
      </c>
      <c r="CX140" s="124">
        <f t="shared" si="556"/>
        <v>7076391.1679999996</v>
      </c>
      <c r="CY140" s="140"/>
      <c r="CZ140" s="124">
        <f t="shared" si="557"/>
        <v>0</v>
      </c>
      <c r="DA140" s="124">
        <v>0</v>
      </c>
      <c r="DB140" s="129">
        <f t="shared" si="558"/>
        <v>0</v>
      </c>
      <c r="DC140" s="124"/>
      <c r="DD140" s="124">
        <f t="shared" si="559"/>
        <v>0</v>
      </c>
      <c r="DE140" s="124">
        <v>19</v>
      </c>
      <c r="DF140" s="124">
        <f t="shared" ref="DF140:DF143" si="572">(DE140*$E140*$G140*$H140*$N140*$DF$13)/12*11+(DE140*$F140*$G140*$H140*$N140*$DF$13)/12</f>
        <v>509285.72799999994</v>
      </c>
      <c r="DG140" s="124">
        <v>212</v>
      </c>
      <c r="DH140" s="124">
        <f t="shared" si="560"/>
        <v>5682556.5440000007</v>
      </c>
      <c r="DI140" s="124">
        <v>75</v>
      </c>
      <c r="DJ140" s="124">
        <f t="shared" ref="DJ140:DJ143" si="573">(DI140*$E140*$G140*$H140*$O140*$DJ$13)/12*11+(DI140*$F140*$G140*$H140*$O140*$DJ$13)/12</f>
        <v>2134787.92</v>
      </c>
      <c r="DK140" s="124">
        <v>38</v>
      </c>
      <c r="DL140" s="129">
        <f t="shared" si="561"/>
        <v>1246537.4485333334</v>
      </c>
      <c r="DM140" s="124">
        <f t="shared" si="562"/>
        <v>3089</v>
      </c>
      <c r="DN140" s="124">
        <f t="shared" si="562"/>
        <v>78717952.773173317</v>
      </c>
    </row>
    <row r="141" spans="1:118" ht="15.75" customHeight="1" x14ac:dyDescent="0.25">
      <c r="A141" s="104"/>
      <c r="B141" s="135">
        <v>110</v>
      </c>
      <c r="C141" s="235" t="s">
        <v>371</v>
      </c>
      <c r="D141" s="118" t="s">
        <v>372</v>
      </c>
      <c r="E141" s="107">
        <f t="shared" si="308"/>
        <v>23460</v>
      </c>
      <c r="F141" s="108">
        <v>23500</v>
      </c>
      <c r="G141" s="136">
        <v>1.01</v>
      </c>
      <c r="H141" s="120">
        <v>1</v>
      </c>
      <c r="I141" s="121"/>
      <c r="J141" s="121"/>
      <c r="K141" s="121"/>
      <c r="L141" s="121"/>
      <c r="M141" s="122">
        <v>1.4</v>
      </c>
      <c r="N141" s="122">
        <v>1.68</v>
      </c>
      <c r="O141" s="122">
        <v>2.23</v>
      </c>
      <c r="P141" s="123">
        <v>2.57</v>
      </c>
      <c r="Q141" s="124">
        <v>2</v>
      </c>
      <c r="R141" s="124">
        <f t="shared" si="563"/>
        <v>72989.737333333338</v>
      </c>
      <c r="S141" s="227">
        <v>40</v>
      </c>
      <c r="T141" s="124">
        <f t="shared" si="377"/>
        <v>1459794.7466666666</v>
      </c>
      <c r="U141" s="124">
        <f>34+26</f>
        <v>60</v>
      </c>
      <c r="V141" s="124">
        <f t="shared" si="531"/>
        <v>2450464.5452000001</v>
      </c>
      <c r="W141" s="124"/>
      <c r="X141" s="124">
        <f t="shared" si="532"/>
        <v>0</v>
      </c>
      <c r="Y141" s="124"/>
      <c r="Z141" s="124">
        <f t="shared" si="380"/>
        <v>0</v>
      </c>
      <c r="AA141" s="124"/>
      <c r="AB141" s="124"/>
      <c r="AC141" s="124"/>
      <c r="AD141" s="124">
        <f t="shared" si="533"/>
        <v>0</v>
      </c>
      <c r="AE141" s="124"/>
      <c r="AF141" s="124"/>
      <c r="AG141" s="124"/>
      <c r="AH141" s="124">
        <f t="shared" si="534"/>
        <v>0</v>
      </c>
      <c r="AI141" s="124"/>
      <c r="AJ141" s="124"/>
      <c r="AK141" s="125"/>
      <c r="AL141" s="124">
        <f t="shared" si="535"/>
        <v>0</v>
      </c>
      <c r="AM141" s="124"/>
      <c r="AN141" s="124">
        <f t="shared" ref="AN141:AN149" si="574">(AM141*$E141*$G141*$H141*$M141*$AN$13)</f>
        <v>0</v>
      </c>
      <c r="AO141" s="124"/>
      <c r="AP141" s="124">
        <f t="shared" si="536"/>
        <v>0</v>
      </c>
      <c r="AQ141" s="124">
        <v>32</v>
      </c>
      <c r="AR141" s="124">
        <f t="shared" si="464"/>
        <v>1401402.9568</v>
      </c>
      <c r="AS141" s="140"/>
      <c r="AT141" s="124">
        <f t="shared" si="537"/>
        <v>0</v>
      </c>
      <c r="AU141" s="124">
        <v>0</v>
      </c>
      <c r="AV141" s="129">
        <f t="shared" ref="AV141:AV149" si="575">(AU141*$E141*$G141*$H141*$N141*$AV$13)</f>
        <v>0</v>
      </c>
      <c r="AW141" s="124"/>
      <c r="AX141" s="124">
        <f t="shared" si="539"/>
        <v>0</v>
      </c>
      <c r="AY141" s="124">
        <v>0</v>
      </c>
      <c r="AZ141" s="124">
        <f t="shared" si="540"/>
        <v>0</v>
      </c>
      <c r="BA141" s="124"/>
      <c r="BB141" s="124">
        <f t="shared" si="541"/>
        <v>0</v>
      </c>
      <c r="BC141" s="124"/>
      <c r="BD141" s="124">
        <f t="shared" si="542"/>
        <v>0</v>
      </c>
      <c r="BE141" s="124"/>
      <c r="BF141" s="124">
        <f t="shared" si="543"/>
        <v>0</v>
      </c>
      <c r="BG141" s="124"/>
      <c r="BH141" s="124">
        <f t="shared" si="544"/>
        <v>0</v>
      </c>
      <c r="BI141" s="124">
        <v>5</v>
      </c>
      <c r="BJ141" s="124">
        <f t="shared" si="567"/>
        <v>199062.91999999998</v>
      </c>
      <c r="BK141" s="124"/>
      <c r="BL141" s="124">
        <f t="shared" si="545"/>
        <v>0</v>
      </c>
      <c r="BM141" s="124"/>
      <c r="BN141" s="124">
        <f t="shared" ref="BN141:BN149" si="576">(BM141*$E141*$G141*$H141*$N141*$BN$13)</f>
        <v>0</v>
      </c>
      <c r="BO141" s="124"/>
      <c r="BP141" s="124">
        <f t="shared" si="547"/>
        <v>0</v>
      </c>
      <c r="BQ141" s="124">
        <v>2</v>
      </c>
      <c r="BR141" s="124">
        <f t="shared" si="568"/>
        <v>79625.167999999991</v>
      </c>
      <c r="BS141" s="124"/>
      <c r="BT141" s="124">
        <f t="shared" si="564"/>
        <v>0</v>
      </c>
      <c r="BU141" s="124">
        <v>8</v>
      </c>
      <c r="BV141" s="124">
        <f t="shared" si="548"/>
        <v>382200.80639999988</v>
      </c>
      <c r="BW141" s="124">
        <v>5</v>
      </c>
      <c r="BX141" s="129">
        <f t="shared" si="569"/>
        <v>238875.50399999996</v>
      </c>
      <c r="BY141" s="124"/>
      <c r="BZ141" s="124">
        <f t="shared" si="549"/>
        <v>0</v>
      </c>
      <c r="CA141" s="124"/>
      <c r="CB141" s="124">
        <f t="shared" si="550"/>
        <v>0</v>
      </c>
      <c r="CC141" s="124"/>
      <c r="CD141" s="124">
        <f t="shared" si="551"/>
        <v>0</v>
      </c>
      <c r="CE141" s="124">
        <v>0</v>
      </c>
      <c r="CF141" s="124">
        <f t="shared" si="552"/>
        <v>0</v>
      </c>
      <c r="CG141" s="124"/>
      <c r="CH141" s="124">
        <f t="shared" si="553"/>
        <v>0</v>
      </c>
      <c r="CI141" s="124"/>
      <c r="CJ141" s="124">
        <f t="shared" ref="CJ141:CJ149" si="577">(CI141*$E141*$G141*$H141*$M141*$CJ$13)</f>
        <v>0</v>
      </c>
      <c r="CK141" s="124"/>
      <c r="CL141" s="124">
        <f t="shared" ref="CL141:CL149" si="578">(CK141*$E141*$G141*$H141*$M141*$CL$13)</f>
        <v>0</v>
      </c>
      <c r="CM141" s="124">
        <v>0</v>
      </c>
      <c r="CN141" s="124">
        <f t="shared" si="554"/>
        <v>0</v>
      </c>
      <c r="CO141" s="124">
        <v>1</v>
      </c>
      <c r="CP141" s="124">
        <f t="shared" si="570"/>
        <v>29859.437999999995</v>
      </c>
      <c r="CQ141" s="124">
        <v>0</v>
      </c>
      <c r="CR141" s="124">
        <f t="shared" si="571"/>
        <v>0</v>
      </c>
      <c r="CS141" s="124">
        <v>7</v>
      </c>
      <c r="CT141" s="124">
        <f t="shared" si="555"/>
        <v>278688.08799999999</v>
      </c>
      <c r="CU141" s="124">
        <v>5</v>
      </c>
      <c r="CV141" s="124">
        <f t="shared" si="565"/>
        <v>199062.91999999998</v>
      </c>
      <c r="CW141" s="124"/>
      <c r="CX141" s="124">
        <f t="shared" ref="CX141:CX149" si="579">(CW141*$E141*$G141*$H141*$N141*$CX$13)</f>
        <v>0</v>
      </c>
      <c r="CY141" s="140"/>
      <c r="CZ141" s="124">
        <f t="shared" si="557"/>
        <v>0</v>
      </c>
      <c r="DA141" s="124"/>
      <c r="DB141" s="129">
        <f t="shared" si="558"/>
        <v>0</v>
      </c>
      <c r="DC141" s="124">
        <v>0</v>
      </c>
      <c r="DD141" s="124">
        <f t="shared" si="559"/>
        <v>0</v>
      </c>
      <c r="DE141" s="141"/>
      <c r="DF141" s="124">
        <f t="shared" si="572"/>
        <v>0</v>
      </c>
      <c r="DG141" s="124">
        <v>1</v>
      </c>
      <c r="DH141" s="124">
        <f t="shared" si="560"/>
        <v>39812.583999999995</v>
      </c>
      <c r="DI141" s="124"/>
      <c r="DJ141" s="124">
        <f t="shared" si="573"/>
        <v>0</v>
      </c>
      <c r="DK141" s="124">
        <v>1</v>
      </c>
      <c r="DL141" s="129">
        <f t="shared" si="561"/>
        <v>48723.019466666665</v>
      </c>
      <c r="DM141" s="124">
        <f t="shared" si="562"/>
        <v>169</v>
      </c>
      <c r="DN141" s="124">
        <f t="shared" si="562"/>
        <v>6880562.4338666648</v>
      </c>
    </row>
    <row r="142" spans="1:118" ht="15.75" customHeight="1" x14ac:dyDescent="0.25">
      <c r="A142" s="104"/>
      <c r="B142" s="135">
        <v>111</v>
      </c>
      <c r="C142" s="235" t="s">
        <v>373</v>
      </c>
      <c r="D142" s="118" t="s">
        <v>374</v>
      </c>
      <c r="E142" s="107">
        <f t="shared" si="308"/>
        <v>23460</v>
      </c>
      <c r="F142" s="108">
        <v>23500</v>
      </c>
      <c r="G142" s="120">
        <v>0.4</v>
      </c>
      <c r="H142" s="120">
        <v>1</v>
      </c>
      <c r="I142" s="121"/>
      <c r="J142" s="121"/>
      <c r="K142" s="121"/>
      <c r="L142" s="121"/>
      <c r="M142" s="122">
        <v>1.4</v>
      </c>
      <c r="N142" s="122">
        <v>1.68</v>
      </c>
      <c r="O142" s="122">
        <v>2.23</v>
      </c>
      <c r="P142" s="123">
        <v>2.57</v>
      </c>
      <c r="Q142" s="124">
        <v>0</v>
      </c>
      <c r="R142" s="124">
        <f t="shared" si="563"/>
        <v>0</v>
      </c>
      <c r="S142" s="227">
        <v>200</v>
      </c>
      <c r="T142" s="124">
        <f t="shared" si="377"/>
        <v>2890682.666666667</v>
      </c>
      <c r="U142" s="124">
        <v>0</v>
      </c>
      <c r="V142" s="124">
        <f t="shared" si="531"/>
        <v>0</v>
      </c>
      <c r="W142" s="124"/>
      <c r="X142" s="124">
        <f t="shared" si="532"/>
        <v>0</v>
      </c>
      <c r="Y142" s="124">
        <v>0</v>
      </c>
      <c r="Z142" s="124">
        <f t="shared" si="380"/>
        <v>0</v>
      </c>
      <c r="AA142" s="124"/>
      <c r="AB142" s="124"/>
      <c r="AC142" s="124"/>
      <c r="AD142" s="124">
        <f t="shared" si="533"/>
        <v>0</v>
      </c>
      <c r="AE142" s="124"/>
      <c r="AF142" s="124"/>
      <c r="AG142" s="124"/>
      <c r="AH142" s="124">
        <f t="shared" si="534"/>
        <v>0</v>
      </c>
      <c r="AI142" s="124"/>
      <c r="AJ142" s="124"/>
      <c r="AK142" s="125"/>
      <c r="AL142" s="124">
        <f t="shared" si="535"/>
        <v>0</v>
      </c>
      <c r="AM142" s="124"/>
      <c r="AN142" s="124">
        <f t="shared" si="574"/>
        <v>0</v>
      </c>
      <c r="AO142" s="124">
        <v>0</v>
      </c>
      <c r="AP142" s="124">
        <f t="shared" si="536"/>
        <v>0</v>
      </c>
      <c r="AQ142" s="124">
        <v>240</v>
      </c>
      <c r="AR142" s="124">
        <f t="shared" si="464"/>
        <v>4162583.04</v>
      </c>
      <c r="AS142" s="140"/>
      <c r="AT142" s="124">
        <f t="shared" si="537"/>
        <v>0</v>
      </c>
      <c r="AU142" s="124">
        <v>0</v>
      </c>
      <c r="AV142" s="129">
        <f t="shared" si="575"/>
        <v>0</v>
      </c>
      <c r="AW142" s="124"/>
      <c r="AX142" s="124">
        <f t="shared" si="539"/>
        <v>0</v>
      </c>
      <c r="AY142" s="124"/>
      <c r="AZ142" s="124">
        <f t="shared" si="540"/>
        <v>0</v>
      </c>
      <c r="BA142" s="124"/>
      <c r="BB142" s="124">
        <f t="shared" si="541"/>
        <v>0</v>
      </c>
      <c r="BC142" s="124">
        <v>0</v>
      </c>
      <c r="BD142" s="124">
        <f t="shared" si="542"/>
        <v>0</v>
      </c>
      <c r="BE142" s="124">
        <v>0</v>
      </c>
      <c r="BF142" s="124">
        <f t="shared" si="543"/>
        <v>0</v>
      </c>
      <c r="BG142" s="124">
        <v>0</v>
      </c>
      <c r="BH142" s="124">
        <f t="shared" si="544"/>
        <v>0</v>
      </c>
      <c r="BI142" s="124">
        <v>14</v>
      </c>
      <c r="BJ142" s="124">
        <f t="shared" si="567"/>
        <v>220743.03999999998</v>
      </c>
      <c r="BK142" s="124"/>
      <c r="BL142" s="124">
        <f t="shared" si="545"/>
        <v>0</v>
      </c>
      <c r="BM142" s="124"/>
      <c r="BN142" s="124">
        <f t="shared" si="576"/>
        <v>0</v>
      </c>
      <c r="BO142" s="124">
        <v>0</v>
      </c>
      <c r="BP142" s="124">
        <f t="shared" si="547"/>
        <v>0</v>
      </c>
      <c r="BQ142" s="124">
        <v>40</v>
      </c>
      <c r="BR142" s="124">
        <f t="shared" si="568"/>
        <v>630694.39999999991</v>
      </c>
      <c r="BS142" s="124">
        <v>3</v>
      </c>
      <c r="BT142" s="124">
        <f t="shared" si="564"/>
        <v>42571.871999999996</v>
      </c>
      <c r="BU142" s="124">
        <v>45</v>
      </c>
      <c r="BV142" s="124">
        <f t="shared" si="548"/>
        <v>851437.44</v>
      </c>
      <c r="BW142" s="124">
        <v>45</v>
      </c>
      <c r="BX142" s="129">
        <f t="shared" si="569"/>
        <v>851437.44</v>
      </c>
      <c r="BY142" s="124">
        <v>0</v>
      </c>
      <c r="BZ142" s="124">
        <f t="shared" si="549"/>
        <v>0</v>
      </c>
      <c r="CA142" s="124">
        <v>0</v>
      </c>
      <c r="CB142" s="124">
        <f t="shared" si="550"/>
        <v>0</v>
      </c>
      <c r="CC142" s="124">
        <v>0</v>
      </c>
      <c r="CD142" s="124">
        <f t="shared" si="551"/>
        <v>0</v>
      </c>
      <c r="CE142" s="124">
        <v>22</v>
      </c>
      <c r="CF142" s="124">
        <f t="shared" si="552"/>
        <v>346881.92000000004</v>
      </c>
      <c r="CG142" s="124"/>
      <c r="CH142" s="124">
        <f t="shared" si="553"/>
        <v>0</v>
      </c>
      <c r="CI142" s="124"/>
      <c r="CJ142" s="124">
        <f t="shared" si="577"/>
        <v>0</v>
      </c>
      <c r="CK142" s="124"/>
      <c r="CL142" s="124">
        <f t="shared" si="578"/>
        <v>0</v>
      </c>
      <c r="CM142" s="124">
        <v>20</v>
      </c>
      <c r="CN142" s="124">
        <f t="shared" si="554"/>
        <v>262789.33333333331</v>
      </c>
      <c r="CO142" s="124">
        <v>48</v>
      </c>
      <c r="CP142" s="124">
        <f t="shared" si="570"/>
        <v>567624.95999999996</v>
      </c>
      <c r="CQ142" s="124">
        <v>50</v>
      </c>
      <c r="CR142" s="124">
        <f t="shared" si="571"/>
        <v>656973.33333333337</v>
      </c>
      <c r="CS142" s="124">
        <v>42</v>
      </c>
      <c r="CT142" s="124">
        <f t="shared" si="555"/>
        <v>662229.11999999988</v>
      </c>
      <c r="CU142" s="124">
        <v>25</v>
      </c>
      <c r="CV142" s="124">
        <f t="shared" si="565"/>
        <v>394184</v>
      </c>
      <c r="CW142" s="124"/>
      <c r="CX142" s="124">
        <f t="shared" si="579"/>
        <v>0</v>
      </c>
      <c r="CY142" s="140"/>
      <c r="CZ142" s="124">
        <f t="shared" si="557"/>
        <v>0</v>
      </c>
      <c r="DA142" s="124">
        <v>0</v>
      </c>
      <c r="DB142" s="129">
        <f t="shared" si="558"/>
        <v>0</v>
      </c>
      <c r="DC142" s="124"/>
      <c r="DD142" s="124">
        <f t="shared" si="559"/>
        <v>0</v>
      </c>
      <c r="DE142" s="141">
        <v>12</v>
      </c>
      <c r="DF142" s="124">
        <f t="shared" si="572"/>
        <v>189208.32000000001</v>
      </c>
      <c r="DG142" s="124">
        <v>16</v>
      </c>
      <c r="DH142" s="124">
        <f t="shared" si="560"/>
        <v>252277.76000000001</v>
      </c>
      <c r="DI142" s="124">
        <v>8</v>
      </c>
      <c r="DJ142" s="124">
        <f t="shared" si="573"/>
        <v>133947.47733333331</v>
      </c>
      <c r="DK142" s="124">
        <v>16</v>
      </c>
      <c r="DL142" s="129">
        <f t="shared" si="561"/>
        <v>308739.92533333326</v>
      </c>
      <c r="DM142" s="124">
        <f t="shared" si="562"/>
        <v>846</v>
      </c>
      <c r="DN142" s="124">
        <f t="shared" si="562"/>
        <v>13425006.048</v>
      </c>
    </row>
    <row r="143" spans="1:118" ht="18.75" customHeight="1" x14ac:dyDescent="0.25">
      <c r="A143" s="104"/>
      <c r="B143" s="135">
        <v>112</v>
      </c>
      <c r="C143" s="235" t="s">
        <v>375</v>
      </c>
      <c r="D143" s="118" t="s">
        <v>376</v>
      </c>
      <c r="E143" s="107">
        <f t="shared" si="308"/>
        <v>23460</v>
      </c>
      <c r="F143" s="108">
        <v>23500</v>
      </c>
      <c r="G143" s="136">
        <v>1.54</v>
      </c>
      <c r="H143" s="149">
        <v>0.8</v>
      </c>
      <c r="I143" s="150"/>
      <c r="J143" s="150"/>
      <c r="K143" s="150"/>
      <c r="L143" s="150"/>
      <c r="M143" s="122">
        <v>1.4</v>
      </c>
      <c r="N143" s="122">
        <v>1.68</v>
      </c>
      <c r="O143" s="122">
        <v>2.23</v>
      </c>
      <c r="P143" s="123">
        <v>2.57</v>
      </c>
      <c r="Q143" s="124">
        <v>5</v>
      </c>
      <c r="R143" s="124">
        <f t="shared" si="563"/>
        <v>222582.56533333333</v>
      </c>
      <c r="S143" s="227">
        <v>450</v>
      </c>
      <c r="T143" s="124">
        <f t="shared" si="377"/>
        <v>20032430.880000003</v>
      </c>
      <c r="U143" s="124">
        <v>0</v>
      </c>
      <c r="V143" s="124">
        <f t="shared" si="531"/>
        <v>0</v>
      </c>
      <c r="W143" s="124"/>
      <c r="X143" s="124">
        <f t="shared" si="532"/>
        <v>0</v>
      </c>
      <c r="Y143" s="124">
        <v>0</v>
      </c>
      <c r="Z143" s="124">
        <f t="shared" si="380"/>
        <v>0</v>
      </c>
      <c r="AA143" s="124"/>
      <c r="AB143" s="124"/>
      <c r="AC143" s="124"/>
      <c r="AD143" s="124">
        <f t="shared" si="533"/>
        <v>0</v>
      </c>
      <c r="AE143" s="124"/>
      <c r="AF143" s="124"/>
      <c r="AG143" s="124"/>
      <c r="AH143" s="124">
        <f t="shared" si="534"/>
        <v>0</v>
      </c>
      <c r="AI143" s="124"/>
      <c r="AJ143" s="124"/>
      <c r="AK143" s="124">
        <v>17</v>
      </c>
      <c r="AL143" s="124">
        <f t="shared" ref="AL143" si="580">(AK143*$E143*$G143*$H143*$M143*$AL$13)/12*11+(AK143*$F143*$G143*$H143*$M143*$AL$13)/12</f>
        <v>756780.72213333333</v>
      </c>
      <c r="AM143" s="124"/>
      <c r="AN143" s="124">
        <f t="shared" si="574"/>
        <v>0</v>
      </c>
      <c r="AO143" s="124">
        <v>0</v>
      </c>
      <c r="AP143" s="124">
        <f t="shared" si="536"/>
        <v>0</v>
      </c>
      <c r="AQ143" s="124">
        <v>250</v>
      </c>
      <c r="AR143" s="124">
        <f t="shared" si="464"/>
        <v>13354953.92</v>
      </c>
      <c r="AS143" s="140"/>
      <c r="AT143" s="124">
        <f t="shared" si="537"/>
        <v>0</v>
      </c>
      <c r="AU143" s="124">
        <v>0</v>
      </c>
      <c r="AV143" s="129">
        <f t="shared" si="575"/>
        <v>0</v>
      </c>
      <c r="AW143" s="124"/>
      <c r="AX143" s="124">
        <f t="shared" si="539"/>
        <v>0</v>
      </c>
      <c r="AY143" s="124">
        <v>0</v>
      </c>
      <c r="AZ143" s="124">
        <f t="shared" si="540"/>
        <v>0</v>
      </c>
      <c r="BA143" s="124"/>
      <c r="BB143" s="124">
        <f t="shared" si="541"/>
        <v>0</v>
      </c>
      <c r="BC143" s="124">
        <v>0</v>
      </c>
      <c r="BD143" s="124">
        <f t="shared" si="542"/>
        <v>0</v>
      </c>
      <c r="BE143" s="124">
        <v>0</v>
      </c>
      <c r="BF143" s="124">
        <f t="shared" si="543"/>
        <v>0</v>
      </c>
      <c r="BG143" s="124">
        <v>0</v>
      </c>
      <c r="BH143" s="124">
        <f t="shared" si="544"/>
        <v>0</v>
      </c>
      <c r="BI143" s="124">
        <v>1</v>
      </c>
      <c r="BJ143" s="124">
        <f t="shared" si="567"/>
        <v>48563.468799999995</v>
      </c>
      <c r="BK143" s="124"/>
      <c r="BL143" s="124">
        <f t="shared" si="545"/>
        <v>0</v>
      </c>
      <c r="BM143" s="124">
        <v>0</v>
      </c>
      <c r="BN143" s="124">
        <f t="shared" si="576"/>
        <v>0</v>
      </c>
      <c r="BO143" s="124">
        <v>0</v>
      </c>
      <c r="BP143" s="124">
        <f t="shared" si="547"/>
        <v>0</v>
      </c>
      <c r="BQ143" s="124">
        <v>4</v>
      </c>
      <c r="BR143" s="124">
        <f t="shared" si="568"/>
        <v>194253.87520000001</v>
      </c>
      <c r="BS143" s="124">
        <v>1</v>
      </c>
      <c r="BT143" s="124">
        <f t="shared" si="564"/>
        <v>43707.121919999998</v>
      </c>
      <c r="BU143" s="124">
        <v>7</v>
      </c>
      <c r="BV143" s="124">
        <f t="shared" si="548"/>
        <v>407933.13792000001</v>
      </c>
      <c r="BW143" s="124">
        <v>3</v>
      </c>
      <c r="BX143" s="129">
        <f t="shared" si="569"/>
        <v>174828.48767999999</v>
      </c>
      <c r="BY143" s="124">
        <v>0</v>
      </c>
      <c r="BZ143" s="124">
        <f t="shared" si="549"/>
        <v>0</v>
      </c>
      <c r="CA143" s="124">
        <v>0</v>
      </c>
      <c r="CB143" s="124">
        <f t="shared" si="550"/>
        <v>0</v>
      </c>
      <c r="CC143" s="124">
        <v>0</v>
      </c>
      <c r="CD143" s="124">
        <f t="shared" si="551"/>
        <v>0</v>
      </c>
      <c r="CE143" s="124">
        <v>0</v>
      </c>
      <c r="CF143" s="124">
        <f t="shared" si="552"/>
        <v>0</v>
      </c>
      <c r="CG143" s="124">
        <v>0</v>
      </c>
      <c r="CH143" s="124">
        <f t="shared" si="553"/>
        <v>0</v>
      </c>
      <c r="CI143" s="124"/>
      <c r="CJ143" s="124">
        <f t="shared" si="577"/>
        <v>0</v>
      </c>
      <c r="CK143" s="124"/>
      <c r="CL143" s="124">
        <f t="shared" si="578"/>
        <v>0</v>
      </c>
      <c r="CM143" s="124">
        <v>20</v>
      </c>
      <c r="CN143" s="124">
        <f t="shared" si="554"/>
        <v>809391.14666666673</v>
      </c>
      <c r="CO143" s="124">
        <v>1</v>
      </c>
      <c r="CP143" s="124">
        <f t="shared" si="570"/>
        <v>36422.601599999995</v>
      </c>
      <c r="CQ143" s="124">
        <v>15</v>
      </c>
      <c r="CR143" s="124">
        <f t="shared" si="571"/>
        <v>607043.36</v>
      </c>
      <c r="CS143" s="124">
        <v>10</v>
      </c>
      <c r="CT143" s="124">
        <f t="shared" si="555"/>
        <v>485634.68799999997</v>
      </c>
      <c r="CU143" s="124">
        <v>5</v>
      </c>
      <c r="CV143" s="124">
        <f t="shared" si="565"/>
        <v>242817.34399999998</v>
      </c>
      <c r="CW143" s="124"/>
      <c r="CX143" s="124">
        <f t="shared" si="579"/>
        <v>0</v>
      </c>
      <c r="CY143" s="140"/>
      <c r="CZ143" s="124">
        <f t="shared" si="557"/>
        <v>0</v>
      </c>
      <c r="DA143" s="124">
        <v>0</v>
      </c>
      <c r="DB143" s="129">
        <f t="shared" si="558"/>
        <v>0</v>
      </c>
      <c r="DC143" s="124"/>
      <c r="DD143" s="124">
        <f t="shared" si="559"/>
        <v>0</v>
      </c>
      <c r="DE143" s="141"/>
      <c r="DF143" s="124">
        <f t="shared" si="572"/>
        <v>0</v>
      </c>
      <c r="DG143" s="124">
        <v>2</v>
      </c>
      <c r="DH143" s="124">
        <f t="shared" si="560"/>
        <v>97126.937600000005</v>
      </c>
      <c r="DI143" s="124"/>
      <c r="DJ143" s="124">
        <f t="shared" si="573"/>
        <v>0</v>
      </c>
      <c r="DK143" s="124">
        <v>3</v>
      </c>
      <c r="DL143" s="129">
        <f t="shared" si="561"/>
        <v>178297.30687999999</v>
      </c>
      <c r="DM143" s="124">
        <f t="shared" si="562"/>
        <v>794</v>
      </c>
      <c r="DN143" s="124">
        <f t="shared" si="562"/>
        <v>37692767.563733339</v>
      </c>
    </row>
    <row r="144" spans="1:118" ht="30" customHeight="1" x14ac:dyDescent="0.25">
      <c r="A144" s="104"/>
      <c r="B144" s="135">
        <v>113</v>
      </c>
      <c r="C144" s="235" t="s">
        <v>377</v>
      </c>
      <c r="D144" s="118" t="s">
        <v>378</v>
      </c>
      <c r="E144" s="107">
        <f t="shared" si="308"/>
        <v>23460</v>
      </c>
      <c r="F144" s="108">
        <v>23500</v>
      </c>
      <c r="G144" s="136">
        <v>4.13</v>
      </c>
      <c r="H144" s="149">
        <v>0.8</v>
      </c>
      <c r="I144" s="150"/>
      <c r="J144" s="150"/>
      <c r="K144" s="150"/>
      <c r="L144" s="121"/>
      <c r="M144" s="122">
        <v>1.4</v>
      </c>
      <c r="N144" s="122">
        <v>1.68</v>
      </c>
      <c r="O144" s="122">
        <v>2.23</v>
      </c>
      <c r="P144" s="123">
        <v>2.57</v>
      </c>
      <c r="Q144" s="124">
        <v>0</v>
      </c>
      <c r="R144" s="124">
        <f t="shared" si="563"/>
        <v>0</v>
      </c>
      <c r="S144" s="227">
        <v>225</v>
      </c>
      <c r="T144" s="124">
        <f t="shared" si="377"/>
        <v>26861668.68</v>
      </c>
      <c r="U144" s="124">
        <v>0</v>
      </c>
      <c r="V144" s="124">
        <f t="shared" si="531"/>
        <v>0</v>
      </c>
      <c r="W144" s="124"/>
      <c r="X144" s="124">
        <f t="shared" si="532"/>
        <v>0</v>
      </c>
      <c r="Y144" s="124">
        <v>0</v>
      </c>
      <c r="Z144" s="124">
        <f t="shared" si="380"/>
        <v>0</v>
      </c>
      <c r="AA144" s="124"/>
      <c r="AB144" s="124"/>
      <c r="AC144" s="124"/>
      <c r="AD144" s="124">
        <f t="shared" si="533"/>
        <v>0</v>
      </c>
      <c r="AE144" s="124"/>
      <c r="AF144" s="124"/>
      <c r="AG144" s="124"/>
      <c r="AH144" s="124">
        <f t="shared" si="534"/>
        <v>0</v>
      </c>
      <c r="AI144" s="124"/>
      <c r="AJ144" s="124"/>
      <c r="AK144" s="124"/>
      <c r="AL144" s="124">
        <f t="shared" si="535"/>
        <v>0</v>
      </c>
      <c r="AM144" s="124"/>
      <c r="AN144" s="124">
        <f t="shared" si="574"/>
        <v>0</v>
      </c>
      <c r="AO144" s="124">
        <v>0</v>
      </c>
      <c r="AP144" s="124">
        <f t="shared" si="536"/>
        <v>0</v>
      </c>
      <c r="AQ144" s="124">
        <v>75</v>
      </c>
      <c r="AR144" s="124">
        <f t="shared" si="464"/>
        <v>10744667.471999999</v>
      </c>
      <c r="AS144" s="140"/>
      <c r="AT144" s="124">
        <f t="shared" si="537"/>
        <v>0</v>
      </c>
      <c r="AU144" s="124">
        <v>0</v>
      </c>
      <c r="AV144" s="129">
        <f t="shared" si="575"/>
        <v>0</v>
      </c>
      <c r="AW144" s="124"/>
      <c r="AX144" s="124">
        <f t="shared" si="539"/>
        <v>0</v>
      </c>
      <c r="AY144" s="124">
        <v>0</v>
      </c>
      <c r="AZ144" s="124">
        <f t="shared" si="540"/>
        <v>0</v>
      </c>
      <c r="BA144" s="124"/>
      <c r="BB144" s="124">
        <f t="shared" si="541"/>
        <v>0</v>
      </c>
      <c r="BC144" s="124">
        <v>0</v>
      </c>
      <c r="BD144" s="124">
        <f t="shared" si="542"/>
        <v>0</v>
      </c>
      <c r="BE144" s="124">
        <v>0</v>
      </c>
      <c r="BF144" s="124">
        <f t="shared" si="543"/>
        <v>0</v>
      </c>
      <c r="BG144" s="124">
        <v>0</v>
      </c>
      <c r="BH144" s="124">
        <f t="shared" si="544"/>
        <v>0</v>
      </c>
      <c r="BI144" s="124"/>
      <c r="BJ144" s="124">
        <f t="shared" ref="BJ144:BJ149" si="581">(BI144*$E144*$G144*$H144*$M144*$BJ$13)</f>
        <v>0</v>
      </c>
      <c r="BK144" s="124"/>
      <c r="BL144" s="124">
        <f t="shared" si="545"/>
        <v>0</v>
      </c>
      <c r="BM144" s="124">
        <v>0</v>
      </c>
      <c r="BN144" s="124">
        <f t="shared" si="576"/>
        <v>0</v>
      </c>
      <c r="BO144" s="124">
        <v>0</v>
      </c>
      <c r="BP144" s="124">
        <f t="shared" si="547"/>
        <v>0</v>
      </c>
      <c r="BQ144" s="124">
        <v>1</v>
      </c>
      <c r="BR144" s="124">
        <f t="shared" si="568"/>
        <v>130238.39360000001</v>
      </c>
      <c r="BS144" s="124"/>
      <c r="BT144" s="124">
        <f t="shared" si="564"/>
        <v>0</v>
      </c>
      <c r="BU144" s="124">
        <v>1</v>
      </c>
      <c r="BV144" s="124">
        <f t="shared" si="548"/>
        <v>156286.07232000001</v>
      </c>
      <c r="BW144" s="124">
        <v>1</v>
      </c>
      <c r="BX144" s="129">
        <f t="shared" si="569"/>
        <v>156286.07232000001</v>
      </c>
      <c r="BY144" s="124">
        <v>0</v>
      </c>
      <c r="BZ144" s="124">
        <f t="shared" si="549"/>
        <v>0</v>
      </c>
      <c r="CA144" s="124">
        <v>0</v>
      </c>
      <c r="CB144" s="124">
        <f t="shared" si="550"/>
        <v>0</v>
      </c>
      <c r="CC144" s="124">
        <v>0</v>
      </c>
      <c r="CD144" s="124">
        <f t="shared" si="551"/>
        <v>0</v>
      </c>
      <c r="CE144" s="124">
        <v>0</v>
      </c>
      <c r="CF144" s="124">
        <f t="shared" si="552"/>
        <v>0</v>
      </c>
      <c r="CG144" s="124">
        <v>0</v>
      </c>
      <c r="CH144" s="124">
        <f t="shared" si="553"/>
        <v>0</v>
      </c>
      <c r="CI144" s="124"/>
      <c r="CJ144" s="124">
        <f t="shared" si="577"/>
        <v>0</v>
      </c>
      <c r="CK144" s="124"/>
      <c r="CL144" s="124">
        <f t="shared" si="578"/>
        <v>0</v>
      </c>
      <c r="CM144" s="124">
        <v>1</v>
      </c>
      <c r="CN144" s="124">
        <f t="shared" si="554"/>
        <v>108531.99466666667</v>
      </c>
      <c r="CO144" s="124">
        <v>0</v>
      </c>
      <c r="CP144" s="124">
        <f t="shared" si="570"/>
        <v>0</v>
      </c>
      <c r="CQ144" s="124">
        <v>0</v>
      </c>
      <c r="CR144" s="124">
        <f t="shared" si="571"/>
        <v>0</v>
      </c>
      <c r="CS144" s="124">
        <v>0</v>
      </c>
      <c r="CT144" s="124">
        <f t="shared" si="555"/>
        <v>0</v>
      </c>
      <c r="CU144" s="124">
        <v>0</v>
      </c>
      <c r="CV144" s="124">
        <f t="shared" ref="CV144:CV149" si="582">(CU144*$E144*$G144*$H144*$N144*$CV$13)</f>
        <v>0</v>
      </c>
      <c r="CW144" s="124"/>
      <c r="CX144" s="124">
        <f t="shared" si="579"/>
        <v>0</v>
      </c>
      <c r="CY144" s="140"/>
      <c r="CZ144" s="124">
        <f t="shared" si="557"/>
        <v>0</v>
      </c>
      <c r="DA144" s="124">
        <v>0</v>
      </c>
      <c r="DB144" s="129">
        <f t="shared" si="558"/>
        <v>0</v>
      </c>
      <c r="DC144" s="124">
        <v>0</v>
      </c>
      <c r="DD144" s="124">
        <f t="shared" si="559"/>
        <v>0</v>
      </c>
      <c r="DE144" s="141"/>
      <c r="DF144" s="124">
        <f t="shared" ref="DF144:DF149" si="583">(DE144*$E144*$G144*$H144*$N144*$DF$13)</f>
        <v>0</v>
      </c>
      <c r="DG144" s="124">
        <v>0</v>
      </c>
      <c r="DH144" s="124">
        <f t="shared" ref="DH144:DH149" si="584">(DG144*$E144*$G144*$H144*$N144*$DH$13)</f>
        <v>0</v>
      </c>
      <c r="DI144" s="124"/>
      <c r="DJ144" s="124">
        <f t="shared" ref="DJ144:DJ149" si="585">(DI144*$E144*$G144*$H144*$O144*$DJ$13)</f>
        <v>0</v>
      </c>
      <c r="DK144" s="124">
        <v>1</v>
      </c>
      <c r="DL144" s="129">
        <f t="shared" si="561"/>
        <v>159386.98645333337</v>
      </c>
      <c r="DM144" s="124">
        <f t="shared" si="562"/>
        <v>305</v>
      </c>
      <c r="DN144" s="124">
        <f t="shared" si="562"/>
        <v>38317065.671359994</v>
      </c>
    </row>
    <row r="145" spans="1:118" ht="30" customHeight="1" x14ac:dyDescent="0.25">
      <c r="A145" s="104"/>
      <c r="B145" s="135">
        <v>114</v>
      </c>
      <c r="C145" s="235" t="s">
        <v>379</v>
      </c>
      <c r="D145" s="118" t="s">
        <v>380</v>
      </c>
      <c r="E145" s="107">
        <f t="shared" ref="E145:E208" si="586">23160+300</f>
        <v>23460</v>
      </c>
      <c r="F145" s="108">
        <v>23500</v>
      </c>
      <c r="G145" s="136">
        <v>5.82</v>
      </c>
      <c r="H145" s="149">
        <v>0.8</v>
      </c>
      <c r="I145" s="150"/>
      <c r="J145" s="150"/>
      <c r="K145" s="150"/>
      <c r="L145" s="150"/>
      <c r="M145" s="122">
        <v>1.4</v>
      </c>
      <c r="N145" s="122">
        <v>1.68</v>
      </c>
      <c r="O145" s="122">
        <v>2.23</v>
      </c>
      <c r="P145" s="123">
        <v>2.57</v>
      </c>
      <c r="Q145" s="124">
        <v>0</v>
      </c>
      <c r="R145" s="124">
        <f t="shared" si="563"/>
        <v>0</v>
      </c>
      <c r="S145" s="227">
        <v>345</v>
      </c>
      <c r="T145" s="124">
        <f t="shared" si="377"/>
        <v>58042017.264000006</v>
      </c>
      <c r="U145" s="124">
        <v>1</v>
      </c>
      <c r="V145" s="124">
        <f t="shared" si="531"/>
        <v>188273.31555200001</v>
      </c>
      <c r="W145" s="124"/>
      <c r="X145" s="124">
        <f t="shared" si="532"/>
        <v>0</v>
      </c>
      <c r="Y145" s="124">
        <v>0</v>
      </c>
      <c r="Z145" s="124">
        <f t="shared" si="380"/>
        <v>0</v>
      </c>
      <c r="AA145" s="124"/>
      <c r="AB145" s="124"/>
      <c r="AC145" s="124"/>
      <c r="AD145" s="124">
        <f t="shared" si="533"/>
        <v>0</v>
      </c>
      <c r="AE145" s="124"/>
      <c r="AF145" s="124"/>
      <c r="AG145" s="124"/>
      <c r="AH145" s="124">
        <f t="shared" si="534"/>
        <v>0</v>
      </c>
      <c r="AI145" s="124"/>
      <c r="AJ145" s="124"/>
      <c r="AK145" s="125"/>
      <c r="AL145" s="124">
        <f t="shared" si="535"/>
        <v>0</v>
      </c>
      <c r="AM145" s="124"/>
      <c r="AN145" s="124">
        <f t="shared" si="574"/>
        <v>0</v>
      </c>
      <c r="AO145" s="124"/>
      <c r="AP145" s="124">
        <f t="shared" si="536"/>
        <v>0</v>
      </c>
      <c r="AQ145" s="124">
        <v>104</v>
      </c>
      <c r="AR145" s="124">
        <f t="shared" si="464"/>
        <v>20996068.85376</v>
      </c>
      <c r="AS145" s="140"/>
      <c r="AT145" s="124">
        <f t="shared" si="537"/>
        <v>0</v>
      </c>
      <c r="AU145" s="124">
        <v>0</v>
      </c>
      <c r="AV145" s="129">
        <f t="shared" si="575"/>
        <v>0</v>
      </c>
      <c r="AW145" s="124"/>
      <c r="AX145" s="124">
        <f t="shared" si="539"/>
        <v>0</v>
      </c>
      <c r="AY145" s="124">
        <v>0</v>
      </c>
      <c r="AZ145" s="124">
        <f t="shared" si="540"/>
        <v>0</v>
      </c>
      <c r="BA145" s="124"/>
      <c r="BB145" s="124">
        <f t="shared" si="541"/>
        <v>0</v>
      </c>
      <c r="BC145" s="124">
        <v>0</v>
      </c>
      <c r="BD145" s="124">
        <f t="shared" si="542"/>
        <v>0</v>
      </c>
      <c r="BE145" s="124">
        <v>0</v>
      </c>
      <c r="BF145" s="124">
        <f t="shared" si="543"/>
        <v>0</v>
      </c>
      <c r="BG145" s="124">
        <v>0</v>
      </c>
      <c r="BH145" s="124">
        <f t="shared" si="544"/>
        <v>0</v>
      </c>
      <c r="BI145" s="124"/>
      <c r="BJ145" s="124">
        <f t="shared" si="581"/>
        <v>0</v>
      </c>
      <c r="BK145" s="124"/>
      <c r="BL145" s="124">
        <f t="shared" si="545"/>
        <v>0</v>
      </c>
      <c r="BM145" s="124">
        <v>0</v>
      </c>
      <c r="BN145" s="124">
        <f t="shared" si="576"/>
        <v>0</v>
      </c>
      <c r="BO145" s="124">
        <v>0</v>
      </c>
      <c r="BP145" s="124">
        <f t="shared" si="547"/>
        <v>0</v>
      </c>
      <c r="BQ145" s="124">
        <v>2</v>
      </c>
      <c r="BR145" s="124">
        <f t="shared" si="568"/>
        <v>367064.14080000005</v>
      </c>
      <c r="BS145" s="124"/>
      <c r="BT145" s="124">
        <f>(BS145*$E145*$G145*$H145*$N145*$BT$13)</f>
        <v>0</v>
      </c>
      <c r="BU145" s="124">
        <v>1</v>
      </c>
      <c r="BV145" s="124">
        <f t="shared" si="548"/>
        <v>220238.48448000004</v>
      </c>
      <c r="BW145" s="124">
        <v>1</v>
      </c>
      <c r="BX145" s="129">
        <f t="shared" si="569"/>
        <v>220238.48448000004</v>
      </c>
      <c r="BY145" s="124">
        <v>0</v>
      </c>
      <c r="BZ145" s="124">
        <f t="shared" si="549"/>
        <v>0</v>
      </c>
      <c r="CA145" s="124">
        <v>0</v>
      </c>
      <c r="CB145" s="124">
        <f t="shared" si="550"/>
        <v>0</v>
      </c>
      <c r="CC145" s="124">
        <v>0</v>
      </c>
      <c r="CD145" s="124">
        <f t="shared" si="551"/>
        <v>0</v>
      </c>
      <c r="CE145" s="124">
        <v>0</v>
      </c>
      <c r="CF145" s="124">
        <f>(CE145*$E145*$G145*$H145*$N145*$CF$13)</f>
        <v>0</v>
      </c>
      <c r="CG145" s="124">
        <v>0</v>
      </c>
      <c r="CH145" s="124">
        <f t="shared" si="553"/>
        <v>0</v>
      </c>
      <c r="CI145" s="124"/>
      <c r="CJ145" s="124">
        <f t="shared" si="577"/>
        <v>0</v>
      </c>
      <c r="CK145" s="124"/>
      <c r="CL145" s="124">
        <f t="shared" si="578"/>
        <v>0</v>
      </c>
      <c r="CM145" s="124">
        <v>0</v>
      </c>
      <c r="CN145" s="124">
        <f t="shared" si="554"/>
        <v>0</v>
      </c>
      <c r="CO145" s="124">
        <v>1</v>
      </c>
      <c r="CP145" s="124">
        <f t="shared" si="570"/>
        <v>137649.0528</v>
      </c>
      <c r="CQ145" s="124">
        <v>0</v>
      </c>
      <c r="CR145" s="124">
        <f>(CQ145*$E145*$G145*$H145*$M145*$CR$13)</f>
        <v>0</v>
      </c>
      <c r="CS145" s="124"/>
      <c r="CT145" s="124">
        <f>(CS145*$E145*$G145*$H145*$N145*$CT$13)</f>
        <v>0</v>
      </c>
      <c r="CU145" s="124">
        <v>0</v>
      </c>
      <c r="CV145" s="124">
        <f t="shared" si="582"/>
        <v>0</v>
      </c>
      <c r="CW145" s="124"/>
      <c r="CX145" s="124">
        <f t="shared" si="579"/>
        <v>0</v>
      </c>
      <c r="CY145" s="140"/>
      <c r="CZ145" s="124">
        <f t="shared" si="557"/>
        <v>0</v>
      </c>
      <c r="DA145" s="124">
        <v>0</v>
      </c>
      <c r="DB145" s="129">
        <f t="shared" si="558"/>
        <v>0</v>
      </c>
      <c r="DC145" s="124">
        <v>0</v>
      </c>
      <c r="DD145" s="124">
        <f t="shared" si="559"/>
        <v>0</v>
      </c>
      <c r="DE145" s="141"/>
      <c r="DF145" s="124">
        <f t="shared" si="583"/>
        <v>0</v>
      </c>
      <c r="DG145" s="124">
        <v>0</v>
      </c>
      <c r="DH145" s="124">
        <f t="shared" si="584"/>
        <v>0</v>
      </c>
      <c r="DI145" s="124"/>
      <c r="DJ145" s="124">
        <f t="shared" si="585"/>
        <v>0</v>
      </c>
      <c r="DK145" s="124">
        <v>0</v>
      </c>
      <c r="DL145" s="129">
        <f t="shared" si="561"/>
        <v>0</v>
      </c>
      <c r="DM145" s="124">
        <f t="shared" si="562"/>
        <v>455</v>
      </c>
      <c r="DN145" s="124">
        <f t="shared" si="562"/>
        <v>80171549.595872</v>
      </c>
    </row>
    <row r="146" spans="1:118" ht="30" customHeight="1" x14ac:dyDescent="0.25">
      <c r="A146" s="104"/>
      <c r="B146" s="135">
        <v>115</v>
      </c>
      <c r="C146" s="235" t="s">
        <v>381</v>
      </c>
      <c r="D146" s="118" t="s">
        <v>382</v>
      </c>
      <c r="E146" s="107">
        <f t="shared" si="586"/>
        <v>23460</v>
      </c>
      <c r="F146" s="108">
        <v>23500</v>
      </c>
      <c r="G146" s="136">
        <v>1.41</v>
      </c>
      <c r="H146" s="120">
        <v>1</v>
      </c>
      <c r="I146" s="121"/>
      <c r="J146" s="121"/>
      <c r="K146" s="121"/>
      <c r="L146" s="121"/>
      <c r="M146" s="122">
        <v>1.4</v>
      </c>
      <c r="N146" s="122">
        <v>1.68</v>
      </c>
      <c r="O146" s="122">
        <v>2.23</v>
      </c>
      <c r="P146" s="123">
        <v>2.57</v>
      </c>
      <c r="Q146" s="124">
        <v>0</v>
      </c>
      <c r="R146" s="124">
        <f t="shared" si="563"/>
        <v>0</v>
      </c>
      <c r="S146" s="227">
        <v>40</v>
      </c>
      <c r="T146" s="124">
        <f t="shared" si="377"/>
        <v>2037931.28</v>
      </c>
      <c r="U146" s="124">
        <v>1</v>
      </c>
      <c r="V146" s="124">
        <f t="shared" si="531"/>
        <v>57015.75922</v>
      </c>
      <c r="W146" s="124"/>
      <c r="X146" s="124">
        <f t="shared" si="532"/>
        <v>0</v>
      </c>
      <c r="Y146" s="124"/>
      <c r="Z146" s="124">
        <f t="shared" si="380"/>
        <v>0</v>
      </c>
      <c r="AA146" s="124"/>
      <c r="AB146" s="124"/>
      <c r="AC146" s="124"/>
      <c r="AD146" s="124">
        <f t="shared" si="533"/>
        <v>0</v>
      </c>
      <c r="AE146" s="124"/>
      <c r="AF146" s="124"/>
      <c r="AG146" s="124"/>
      <c r="AH146" s="124">
        <f t="shared" si="534"/>
        <v>0</v>
      </c>
      <c r="AI146" s="124"/>
      <c r="AJ146" s="124"/>
      <c r="AK146" s="125"/>
      <c r="AL146" s="124">
        <f t="shared" si="535"/>
        <v>0</v>
      </c>
      <c r="AM146" s="124"/>
      <c r="AN146" s="124">
        <f t="shared" si="574"/>
        <v>0</v>
      </c>
      <c r="AO146" s="124"/>
      <c r="AP146" s="124">
        <f t="shared" si="536"/>
        <v>0</v>
      </c>
      <c r="AQ146" s="124">
        <v>6</v>
      </c>
      <c r="AR146" s="124">
        <f t="shared" si="464"/>
        <v>366827.63039999997</v>
      </c>
      <c r="AS146" s="140"/>
      <c r="AT146" s="124">
        <f t="shared" si="537"/>
        <v>0</v>
      </c>
      <c r="AU146" s="124">
        <v>0</v>
      </c>
      <c r="AV146" s="129">
        <f t="shared" si="575"/>
        <v>0</v>
      </c>
      <c r="AW146" s="124"/>
      <c r="AX146" s="124">
        <f t="shared" si="539"/>
        <v>0</v>
      </c>
      <c r="AY146" s="124">
        <v>0</v>
      </c>
      <c r="AZ146" s="124">
        <f t="shared" si="540"/>
        <v>0</v>
      </c>
      <c r="BA146" s="124"/>
      <c r="BB146" s="124">
        <f t="shared" si="541"/>
        <v>0</v>
      </c>
      <c r="BC146" s="124"/>
      <c r="BD146" s="124">
        <f t="shared" si="542"/>
        <v>0</v>
      </c>
      <c r="BE146" s="124"/>
      <c r="BF146" s="124">
        <f t="shared" si="543"/>
        <v>0</v>
      </c>
      <c r="BG146" s="124"/>
      <c r="BH146" s="124">
        <f t="shared" si="544"/>
        <v>0</v>
      </c>
      <c r="BI146" s="124"/>
      <c r="BJ146" s="124">
        <f t="shared" si="581"/>
        <v>0</v>
      </c>
      <c r="BK146" s="124"/>
      <c r="BL146" s="124">
        <f t="shared" si="545"/>
        <v>0</v>
      </c>
      <c r="BM146" s="124"/>
      <c r="BN146" s="124">
        <f t="shared" si="576"/>
        <v>0</v>
      </c>
      <c r="BO146" s="124"/>
      <c r="BP146" s="124">
        <f t="shared" si="547"/>
        <v>0</v>
      </c>
      <c r="BQ146" s="124">
        <v>0</v>
      </c>
      <c r="BR146" s="124">
        <f>(BQ146*$E146*$G146*$H146*$N146*$BR$13)</f>
        <v>0</v>
      </c>
      <c r="BS146" s="124"/>
      <c r="BT146" s="124">
        <f>(BS146*$E146*$G146*$H146*$N146*$BT$13)</f>
        <v>0</v>
      </c>
      <c r="BU146" s="124">
        <v>0</v>
      </c>
      <c r="BV146" s="124">
        <f>(BU146*$E146*$G146*$H146*$N146*$BV$13)</f>
        <v>0</v>
      </c>
      <c r="BW146" s="124">
        <v>0</v>
      </c>
      <c r="BX146" s="129">
        <f t="shared" si="569"/>
        <v>0</v>
      </c>
      <c r="BY146" s="124"/>
      <c r="BZ146" s="124">
        <f t="shared" si="549"/>
        <v>0</v>
      </c>
      <c r="CA146" s="124"/>
      <c r="CB146" s="124">
        <f t="shared" si="550"/>
        <v>0</v>
      </c>
      <c r="CC146" s="124"/>
      <c r="CD146" s="124">
        <f t="shared" si="551"/>
        <v>0</v>
      </c>
      <c r="CE146" s="124">
        <v>0</v>
      </c>
      <c r="CF146" s="124">
        <f>(CE146*$E146*$G146*$H146*$N146*$CF$13)</f>
        <v>0</v>
      </c>
      <c r="CG146" s="124"/>
      <c r="CH146" s="124">
        <f t="shared" si="553"/>
        <v>0</v>
      </c>
      <c r="CI146" s="124"/>
      <c r="CJ146" s="124">
        <f t="shared" si="577"/>
        <v>0</v>
      </c>
      <c r="CK146" s="124"/>
      <c r="CL146" s="124">
        <f t="shared" si="578"/>
        <v>0</v>
      </c>
      <c r="CM146" s="124">
        <v>1</v>
      </c>
      <c r="CN146" s="124">
        <f t="shared" si="554"/>
        <v>46316.619999999995</v>
      </c>
      <c r="CO146" s="124">
        <v>0</v>
      </c>
      <c r="CP146" s="124">
        <f t="shared" si="570"/>
        <v>0</v>
      </c>
      <c r="CQ146" s="124">
        <v>0</v>
      </c>
      <c r="CR146" s="124">
        <f>(CQ146*$E146*$G146*$H146*$M146*$CR$13)</f>
        <v>0</v>
      </c>
      <c r="CS146" s="124">
        <v>0</v>
      </c>
      <c r="CT146" s="124">
        <f>(CS146*$E146*$G146*$H146*$N146*$CT$13)</f>
        <v>0</v>
      </c>
      <c r="CU146" s="124">
        <v>0</v>
      </c>
      <c r="CV146" s="124">
        <f t="shared" si="582"/>
        <v>0</v>
      </c>
      <c r="CW146" s="124"/>
      <c r="CX146" s="124">
        <f t="shared" si="579"/>
        <v>0</v>
      </c>
      <c r="CY146" s="140"/>
      <c r="CZ146" s="124">
        <f t="shared" si="557"/>
        <v>0</v>
      </c>
      <c r="DA146" s="124"/>
      <c r="DB146" s="129">
        <f t="shared" si="558"/>
        <v>0</v>
      </c>
      <c r="DC146" s="124">
        <v>0</v>
      </c>
      <c r="DD146" s="124">
        <f t="shared" si="559"/>
        <v>0</v>
      </c>
      <c r="DE146" s="141"/>
      <c r="DF146" s="124">
        <f t="shared" si="583"/>
        <v>0</v>
      </c>
      <c r="DG146" s="124">
        <v>0</v>
      </c>
      <c r="DH146" s="124">
        <f t="shared" si="584"/>
        <v>0</v>
      </c>
      <c r="DI146" s="124"/>
      <c r="DJ146" s="124">
        <f t="shared" si="585"/>
        <v>0</v>
      </c>
      <c r="DK146" s="124">
        <v>0</v>
      </c>
      <c r="DL146" s="129">
        <f>(DK146*$E146*$G146*$H146*$P146*$DL$13)</f>
        <v>0</v>
      </c>
      <c r="DM146" s="124">
        <f t="shared" si="562"/>
        <v>48</v>
      </c>
      <c r="DN146" s="124">
        <f t="shared" si="562"/>
        <v>2508091.2896199999</v>
      </c>
    </row>
    <row r="147" spans="1:118" ht="30" customHeight="1" x14ac:dyDescent="0.25">
      <c r="A147" s="104"/>
      <c r="B147" s="135">
        <v>116</v>
      </c>
      <c r="C147" s="235" t="s">
        <v>383</v>
      </c>
      <c r="D147" s="118" t="s">
        <v>384</v>
      </c>
      <c r="E147" s="107">
        <f t="shared" si="586"/>
        <v>23460</v>
      </c>
      <c r="F147" s="108">
        <v>23500</v>
      </c>
      <c r="G147" s="136">
        <v>2.19</v>
      </c>
      <c r="H147" s="149">
        <v>0.8</v>
      </c>
      <c r="I147" s="150"/>
      <c r="J147" s="150"/>
      <c r="K147" s="150"/>
      <c r="L147" s="121"/>
      <c r="M147" s="122">
        <v>1.4</v>
      </c>
      <c r="N147" s="122">
        <v>1.68</v>
      </c>
      <c r="O147" s="122">
        <v>2.23</v>
      </c>
      <c r="P147" s="123">
        <v>2.57</v>
      </c>
      <c r="Q147" s="124">
        <v>62</v>
      </c>
      <c r="R147" s="124">
        <f t="shared" si="563"/>
        <v>3924968.9248000006</v>
      </c>
      <c r="S147" s="227">
        <v>120</v>
      </c>
      <c r="T147" s="124">
        <f t="shared" si="377"/>
        <v>7596714.0480000004</v>
      </c>
      <c r="U147" s="124">
        <v>0</v>
      </c>
      <c r="V147" s="124">
        <f t="shared" si="531"/>
        <v>0</v>
      </c>
      <c r="W147" s="124"/>
      <c r="X147" s="124">
        <f t="shared" si="532"/>
        <v>0</v>
      </c>
      <c r="Y147" s="124">
        <v>0</v>
      </c>
      <c r="Z147" s="124">
        <f t="shared" si="380"/>
        <v>0</v>
      </c>
      <c r="AA147" s="124"/>
      <c r="AB147" s="124"/>
      <c r="AC147" s="124"/>
      <c r="AD147" s="124">
        <f t="shared" si="533"/>
        <v>0</v>
      </c>
      <c r="AE147" s="124"/>
      <c r="AF147" s="124"/>
      <c r="AG147" s="124"/>
      <c r="AH147" s="124">
        <f t="shared" si="534"/>
        <v>0</v>
      </c>
      <c r="AI147" s="124"/>
      <c r="AJ147" s="124"/>
      <c r="AK147" s="125"/>
      <c r="AL147" s="124">
        <f t="shared" si="535"/>
        <v>0</v>
      </c>
      <c r="AM147" s="124"/>
      <c r="AN147" s="124">
        <f t="shared" si="574"/>
        <v>0</v>
      </c>
      <c r="AO147" s="124">
        <v>0</v>
      </c>
      <c r="AP147" s="124">
        <f t="shared" si="536"/>
        <v>0</v>
      </c>
      <c r="AQ147" s="124">
        <v>10</v>
      </c>
      <c r="AR147" s="124">
        <f t="shared" si="464"/>
        <v>759671.40480000013</v>
      </c>
      <c r="AS147" s="140"/>
      <c r="AT147" s="124">
        <f t="shared" si="537"/>
        <v>0</v>
      </c>
      <c r="AU147" s="124">
        <v>0</v>
      </c>
      <c r="AV147" s="129">
        <f t="shared" si="575"/>
        <v>0</v>
      </c>
      <c r="AW147" s="124"/>
      <c r="AX147" s="124">
        <f t="shared" si="539"/>
        <v>0</v>
      </c>
      <c r="AY147" s="124">
        <v>0</v>
      </c>
      <c r="AZ147" s="124">
        <f t="shared" si="540"/>
        <v>0</v>
      </c>
      <c r="BA147" s="124"/>
      <c r="BB147" s="124">
        <f t="shared" si="541"/>
        <v>0</v>
      </c>
      <c r="BC147" s="124">
        <v>0</v>
      </c>
      <c r="BD147" s="124">
        <f t="shared" si="542"/>
        <v>0</v>
      </c>
      <c r="BE147" s="124">
        <v>0</v>
      </c>
      <c r="BF147" s="124">
        <f t="shared" si="543"/>
        <v>0</v>
      </c>
      <c r="BG147" s="124">
        <v>0</v>
      </c>
      <c r="BH147" s="124">
        <f t="shared" si="544"/>
        <v>0</v>
      </c>
      <c r="BI147" s="124"/>
      <c r="BJ147" s="124">
        <f t="shared" si="581"/>
        <v>0</v>
      </c>
      <c r="BK147" s="124"/>
      <c r="BL147" s="124">
        <f t="shared" si="545"/>
        <v>0</v>
      </c>
      <c r="BM147" s="124">
        <v>0</v>
      </c>
      <c r="BN147" s="124">
        <f t="shared" si="576"/>
        <v>0</v>
      </c>
      <c r="BO147" s="124">
        <v>0</v>
      </c>
      <c r="BP147" s="124">
        <f t="shared" si="547"/>
        <v>0</v>
      </c>
      <c r="BQ147" s="124">
        <v>0</v>
      </c>
      <c r="BR147" s="124">
        <f>(BQ147*$E147*$G147*$H147*$N147*$BR$13)</f>
        <v>0</v>
      </c>
      <c r="BS147" s="124"/>
      <c r="BT147" s="124">
        <f>(BS147*$E147*$G147*$H147*$N147*$BT$13)</f>
        <v>0</v>
      </c>
      <c r="BU147" s="124">
        <v>0</v>
      </c>
      <c r="BV147" s="124">
        <f>(BU147*$E147*$G147*$H147*$N147*$BV$13)</f>
        <v>0</v>
      </c>
      <c r="BW147" s="124">
        <v>0</v>
      </c>
      <c r="BX147" s="129">
        <f>(BW147*$E147*$G147*$H147*$N147*$BX$13)</f>
        <v>0</v>
      </c>
      <c r="BY147" s="124">
        <v>0</v>
      </c>
      <c r="BZ147" s="124">
        <f t="shared" si="549"/>
        <v>0</v>
      </c>
      <c r="CA147" s="124">
        <v>0</v>
      </c>
      <c r="CB147" s="124">
        <f t="shared" si="550"/>
        <v>0</v>
      </c>
      <c r="CC147" s="124">
        <v>0</v>
      </c>
      <c r="CD147" s="124">
        <f t="shared" si="551"/>
        <v>0</v>
      </c>
      <c r="CE147" s="124">
        <v>0</v>
      </c>
      <c r="CF147" s="124">
        <f>(CE147*$E147*$G147*$H147*$N147*$CF$13)</f>
        <v>0</v>
      </c>
      <c r="CG147" s="124">
        <v>0</v>
      </c>
      <c r="CH147" s="124">
        <f t="shared" si="553"/>
        <v>0</v>
      </c>
      <c r="CI147" s="124"/>
      <c r="CJ147" s="124">
        <f t="shared" si="577"/>
        <v>0</v>
      </c>
      <c r="CK147" s="124"/>
      <c r="CL147" s="124">
        <f t="shared" si="578"/>
        <v>0</v>
      </c>
      <c r="CM147" s="124"/>
      <c r="CN147" s="124">
        <f t="shared" si="554"/>
        <v>0</v>
      </c>
      <c r="CO147" s="124">
        <v>0</v>
      </c>
      <c r="CP147" s="124">
        <f>(CO147*$E147*$G147*$H147*$M147*$CP$13)</f>
        <v>0</v>
      </c>
      <c r="CQ147" s="124">
        <v>0</v>
      </c>
      <c r="CR147" s="124">
        <f>(CQ147*$E147*$G147*$H147*$M147*$CR$13)</f>
        <v>0</v>
      </c>
      <c r="CS147" s="124">
        <v>0</v>
      </c>
      <c r="CT147" s="124">
        <f>(CS147*$E147*$G147*$H147*$N147*$CT$13)</f>
        <v>0</v>
      </c>
      <c r="CU147" s="124">
        <v>0</v>
      </c>
      <c r="CV147" s="124">
        <f t="shared" si="582"/>
        <v>0</v>
      </c>
      <c r="CW147" s="124"/>
      <c r="CX147" s="124">
        <f t="shared" si="579"/>
        <v>0</v>
      </c>
      <c r="CY147" s="140"/>
      <c r="CZ147" s="124">
        <f t="shared" si="557"/>
        <v>0</v>
      </c>
      <c r="DA147" s="124">
        <v>0</v>
      </c>
      <c r="DB147" s="129">
        <f t="shared" si="558"/>
        <v>0</v>
      </c>
      <c r="DC147" s="124">
        <v>0</v>
      </c>
      <c r="DD147" s="124">
        <f t="shared" si="559"/>
        <v>0</v>
      </c>
      <c r="DE147" s="141"/>
      <c r="DF147" s="124">
        <f t="shared" si="583"/>
        <v>0</v>
      </c>
      <c r="DG147" s="124">
        <v>0</v>
      </c>
      <c r="DH147" s="124">
        <f t="shared" si="584"/>
        <v>0</v>
      </c>
      <c r="DI147" s="124"/>
      <c r="DJ147" s="124">
        <f t="shared" si="585"/>
        <v>0</v>
      </c>
      <c r="DK147" s="124">
        <v>0</v>
      </c>
      <c r="DL147" s="129">
        <f>(DK147*$E147*$G147*$H147*$P147*$DL$13)</f>
        <v>0</v>
      </c>
      <c r="DM147" s="124">
        <f t="shared" si="562"/>
        <v>192</v>
      </c>
      <c r="DN147" s="124">
        <f t="shared" si="562"/>
        <v>12281354.377600001</v>
      </c>
    </row>
    <row r="148" spans="1:118" ht="30" customHeight="1" x14ac:dyDescent="0.25">
      <c r="A148" s="104"/>
      <c r="B148" s="135">
        <v>117</v>
      </c>
      <c r="C148" s="235" t="s">
        <v>385</v>
      </c>
      <c r="D148" s="118" t="s">
        <v>386</v>
      </c>
      <c r="E148" s="107">
        <f t="shared" si="586"/>
        <v>23460</v>
      </c>
      <c r="F148" s="108">
        <v>23500</v>
      </c>
      <c r="G148" s="136">
        <v>2.42</v>
      </c>
      <c r="H148" s="120">
        <v>1</v>
      </c>
      <c r="I148" s="121"/>
      <c r="J148" s="121"/>
      <c r="K148" s="121"/>
      <c r="L148" s="121"/>
      <c r="M148" s="122">
        <v>1.4</v>
      </c>
      <c r="N148" s="122">
        <v>1.68</v>
      </c>
      <c r="O148" s="122">
        <v>2.23</v>
      </c>
      <c r="P148" s="123">
        <v>2.57</v>
      </c>
      <c r="Q148" s="124">
        <v>2</v>
      </c>
      <c r="R148" s="124">
        <f>(Q148*$E148*$G148*$H148*$M148*$R$13)/12*11+(Q148*$F148*$G148*$H148*$M148*$R$13)/12</f>
        <v>174886.30133333334</v>
      </c>
      <c r="S148" s="227">
        <v>1</v>
      </c>
      <c r="T148" s="124">
        <f t="shared" si="377"/>
        <v>87443.150666666668</v>
      </c>
      <c r="U148" s="124">
        <v>0</v>
      </c>
      <c r="V148" s="124">
        <f t="shared" si="531"/>
        <v>0</v>
      </c>
      <c r="W148" s="124"/>
      <c r="X148" s="124">
        <f t="shared" si="532"/>
        <v>0</v>
      </c>
      <c r="Y148" s="124">
        <v>0</v>
      </c>
      <c r="Z148" s="124">
        <f t="shared" si="380"/>
        <v>0</v>
      </c>
      <c r="AA148" s="124"/>
      <c r="AB148" s="124"/>
      <c r="AC148" s="124"/>
      <c r="AD148" s="124">
        <f t="shared" si="533"/>
        <v>0</v>
      </c>
      <c r="AE148" s="124"/>
      <c r="AF148" s="124"/>
      <c r="AG148" s="124"/>
      <c r="AH148" s="124">
        <f t="shared" si="534"/>
        <v>0</v>
      </c>
      <c r="AI148" s="124"/>
      <c r="AJ148" s="124"/>
      <c r="AK148" s="125"/>
      <c r="AL148" s="124">
        <f t="shared" si="535"/>
        <v>0</v>
      </c>
      <c r="AM148" s="124"/>
      <c r="AN148" s="124">
        <f t="shared" si="574"/>
        <v>0</v>
      </c>
      <c r="AO148" s="124">
        <v>0</v>
      </c>
      <c r="AP148" s="124">
        <f t="shared" si="536"/>
        <v>0</v>
      </c>
      <c r="AQ148" s="124">
        <v>0</v>
      </c>
      <c r="AR148" s="124">
        <f t="shared" si="464"/>
        <v>0</v>
      </c>
      <c r="AS148" s="140"/>
      <c r="AT148" s="124">
        <f t="shared" si="537"/>
        <v>0</v>
      </c>
      <c r="AU148" s="124">
        <v>0</v>
      </c>
      <c r="AV148" s="129">
        <f t="shared" si="575"/>
        <v>0</v>
      </c>
      <c r="AW148" s="124"/>
      <c r="AX148" s="124">
        <f t="shared" si="539"/>
        <v>0</v>
      </c>
      <c r="AY148" s="124">
        <v>0</v>
      </c>
      <c r="AZ148" s="124">
        <f t="shared" si="540"/>
        <v>0</v>
      </c>
      <c r="BA148" s="124"/>
      <c r="BB148" s="124">
        <f t="shared" si="541"/>
        <v>0</v>
      </c>
      <c r="BC148" s="124">
        <v>0</v>
      </c>
      <c r="BD148" s="124">
        <f t="shared" si="542"/>
        <v>0</v>
      </c>
      <c r="BE148" s="124">
        <v>0</v>
      </c>
      <c r="BF148" s="124">
        <f t="shared" si="543"/>
        <v>0</v>
      </c>
      <c r="BG148" s="124">
        <v>0</v>
      </c>
      <c r="BH148" s="124">
        <f t="shared" si="544"/>
        <v>0</v>
      </c>
      <c r="BI148" s="124"/>
      <c r="BJ148" s="124">
        <f t="shared" si="581"/>
        <v>0</v>
      </c>
      <c r="BK148" s="124"/>
      <c r="BL148" s="124">
        <f t="shared" si="545"/>
        <v>0</v>
      </c>
      <c r="BM148" s="124">
        <v>0</v>
      </c>
      <c r="BN148" s="124">
        <f t="shared" si="576"/>
        <v>0</v>
      </c>
      <c r="BO148" s="124">
        <v>0</v>
      </c>
      <c r="BP148" s="124">
        <f t="shared" si="547"/>
        <v>0</v>
      </c>
      <c r="BQ148" s="124">
        <v>0</v>
      </c>
      <c r="BR148" s="124">
        <f>(BQ148*$E148*$G148*$H148*$N148*$BR$13)</f>
        <v>0</v>
      </c>
      <c r="BS148" s="124"/>
      <c r="BT148" s="124">
        <f>(BS148*$E148*$G148*$H148*$N148*$BT$13)</f>
        <v>0</v>
      </c>
      <c r="BU148" s="124">
        <v>0</v>
      </c>
      <c r="BV148" s="124">
        <f>(BU148*$E148*$G148*$H148*$N148*$BV$13)</f>
        <v>0</v>
      </c>
      <c r="BW148" s="124">
        <v>0</v>
      </c>
      <c r="BX148" s="129">
        <f>(BW148*$E148*$G148*$H148*$N148*$BX$13)</f>
        <v>0</v>
      </c>
      <c r="BY148" s="124">
        <v>0</v>
      </c>
      <c r="BZ148" s="124">
        <f t="shared" si="549"/>
        <v>0</v>
      </c>
      <c r="CA148" s="124">
        <v>0</v>
      </c>
      <c r="CB148" s="124">
        <f t="shared" si="550"/>
        <v>0</v>
      </c>
      <c r="CC148" s="124">
        <v>0</v>
      </c>
      <c r="CD148" s="124">
        <f t="shared" si="551"/>
        <v>0</v>
      </c>
      <c r="CE148" s="124">
        <v>0</v>
      </c>
      <c r="CF148" s="124">
        <f>(CE148*$E148*$G148*$H148*$N148*$CF$13)</f>
        <v>0</v>
      </c>
      <c r="CG148" s="124">
        <v>0</v>
      </c>
      <c r="CH148" s="124">
        <f t="shared" si="553"/>
        <v>0</v>
      </c>
      <c r="CI148" s="124"/>
      <c r="CJ148" s="124">
        <f t="shared" si="577"/>
        <v>0</v>
      </c>
      <c r="CK148" s="124"/>
      <c r="CL148" s="124">
        <f t="shared" si="578"/>
        <v>0</v>
      </c>
      <c r="CM148" s="124">
        <v>0</v>
      </c>
      <c r="CN148" s="124">
        <f>(CM148*$E148*$G148*$H148*$M148*$CN$13)</f>
        <v>0</v>
      </c>
      <c r="CO148" s="124">
        <v>0</v>
      </c>
      <c r="CP148" s="124">
        <f>(CO148*$E148*$G148*$H148*$M148*$CP$13)</f>
        <v>0</v>
      </c>
      <c r="CQ148" s="124">
        <v>0</v>
      </c>
      <c r="CR148" s="124">
        <f>(CQ148*$E148*$G148*$H148*$M148*$CR$13)</f>
        <v>0</v>
      </c>
      <c r="CS148" s="124">
        <v>0</v>
      </c>
      <c r="CT148" s="124">
        <f>(CS148*$E148*$G148*$H148*$N148*$CT$13)</f>
        <v>0</v>
      </c>
      <c r="CU148" s="124">
        <v>0</v>
      </c>
      <c r="CV148" s="124">
        <f t="shared" si="582"/>
        <v>0</v>
      </c>
      <c r="CW148" s="124">
        <v>0</v>
      </c>
      <c r="CX148" s="124">
        <f t="shared" si="579"/>
        <v>0</v>
      </c>
      <c r="CY148" s="140"/>
      <c r="CZ148" s="124">
        <f t="shared" si="557"/>
        <v>0</v>
      </c>
      <c r="DA148" s="124">
        <v>0</v>
      </c>
      <c r="DB148" s="129">
        <f t="shared" si="558"/>
        <v>0</v>
      </c>
      <c r="DC148" s="124">
        <v>0</v>
      </c>
      <c r="DD148" s="124">
        <f t="shared" si="559"/>
        <v>0</v>
      </c>
      <c r="DE148" s="141"/>
      <c r="DF148" s="124">
        <f t="shared" si="583"/>
        <v>0</v>
      </c>
      <c r="DG148" s="124">
        <v>0</v>
      </c>
      <c r="DH148" s="124">
        <f t="shared" si="584"/>
        <v>0</v>
      </c>
      <c r="DI148" s="124"/>
      <c r="DJ148" s="124">
        <f t="shared" si="585"/>
        <v>0</v>
      </c>
      <c r="DK148" s="124">
        <v>0</v>
      </c>
      <c r="DL148" s="129">
        <f>(DK148*$E148*$G148*$H148*$P148*$DL$13)</f>
        <v>0</v>
      </c>
      <c r="DM148" s="124">
        <f t="shared" si="562"/>
        <v>3</v>
      </c>
      <c r="DN148" s="124">
        <f t="shared" si="562"/>
        <v>262329.45199999999</v>
      </c>
    </row>
    <row r="149" spans="1:118" ht="30" customHeight="1" x14ac:dyDescent="0.25">
      <c r="A149" s="104"/>
      <c r="B149" s="135">
        <v>118</v>
      </c>
      <c r="C149" s="235" t="s">
        <v>387</v>
      </c>
      <c r="D149" s="118" t="s">
        <v>388</v>
      </c>
      <c r="E149" s="107">
        <f t="shared" si="586"/>
        <v>23460</v>
      </c>
      <c r="F149" s="108">
        <v>23500</v>
      </c>
      <c r="G149" s="122">
        <v>1.02</v>
      </c>
      <c r="H149" s="120">
        <v>1</v>
      </c>
      <c r="I149" s="121"/>
      <c r="J149" s="121"/>
      <c r="K149" s="121"/>
      <c r="L149" s="121"/>
      <c r="M149" s="122">
        <v>1.4</v>
      </c>
      <c r="N149" s="122">
        <v>1.68</v>
      </c>
      <c r="O149" s="122">
        <v>2.23</v>
      </c>
      <c r="P149" s="123">
        <v>2.57</v>
      </c>
      <c r="Q149" s="124">
        <v>2</v>
      </c>
      <c r="R149" s="124">
        <f t="shared" si="563"/>
        <v>73712.40800000001</v>
      </c>
      <c r="S149" s="227">
        <v>45</v>
      </c>
      <c r="T149" s="124">
        <f t="shared" si="377"/>
        <v>1658529.1800000002</v>
      </c>
      <c r="U149" s="124">
        <v>3</v>
      </c>
      <c r="V149" s="124">
        <f t="shared" si="531"/>
        <v>123736.32852</v>
      </c>
      <c r="W149" s="124"/>
      <c r="X149" s="124">
        <f t="shared" si="532"/>
        <v>0</v>
      </c>
      <c r="Y149" s="124">
        <v>1</v>
      </c>
      <c r="Z149" s="124">
        <f t="shared" ref="Z149" si="587">(Y149*$E149*$G149*$H149*$M149*$Z$13)/12*4+(Y149*$E149*$G149*$H149*$M149*$Z$15)/12*7+(Y149*$F149*$G149*$H149*$M149*$Z$15)/12</f>
        <v>43557.807999999997</v>
      </c>
      <c r="AA149" s="124"/>
      <c r="AB149" s="124"/>
      <c r="AC149" s="124"/>
      <c r="AD149" s="124">
        <f t="shared" si="533"/>
        <v>0</v>
      </c>
      <c r="AE149" s="124"/>
      <c r="AF149" s="124"/>
      <c r="AG149" s="124"/>
      <c r="AH149" s="124">
        <f t="shared" si="534"/>
        <v>0</v>
      </c>
      <c r="AI149" s="124"/>
      <c r="AJ149" s="124"/>
      <c r="AK149" s="125"/>
      <c r="AL149" s="124">
        <f t="shared" si="535"/>
        <v>0</v>
      </c>
      <c r="AM149" s="124"/>
      <c r="AN149" s="124">
        <f t="shared" si="574"/>
        <v>0</v>
      </c>
      <c r="AO149" s="124">
        <v>0</v>
      </c>
      <c r="AP149" s="124">
        <f t="shared" si="536"/>
        <v>0</v>
      </c>
      <c r="AQ149" s="124">
        <v>25</v>
      </c>
      <c r="AR149" s="124">
        <f t="shared" si="464"/>
        <v>1105686.1200000001</v>
      </c>
      <c r="AS149" s="140"/>
      <c r="AT149" s="124">
        <f t="shared" si="537"/>
        <v>0</v>
      </c>
      <c r="AU149" s="124">
        <v>0</v>
      </c>
      <c r="AV149" s="129">
        <f t="shared" si="575"/>
        <v>0</v>
      </c>
      <c r="AW149" s="124"/>
      <c r="AX149" s="124">
        <f t="shared" si="539"/>
        <v>0</v>
      </c>
      <c r="AY149" s="124">
        <v>0</v>
      </c>
      <c r="AZ149" s="124">
        <f t="shared" si="540"/>
        <v>0</v>
      </c>
      <c r="BA149" s="124"/>
      <c r="BB149" s="124">
        <f t="shared" si="541"/>
        <v>0</v>
      </c>
      <c r="BC149" s="124">
        <v>0</v>
      </c>
      <c r="BD149" s="124">
        <f t="shared" si="542"/>
        <v>0</v>
      </c>
      <c r="BE149" s="124">
        <v>0</v>
      </c>
      <c r="BF149" s="124">
        <f t="shared" si="543"/>
        <v>0</v>
      </c>
      <c r="BG149" s="124">
        <v>0</v>
      </c>
      <c r="BH149" s="124">
        <f t="shared" si="544"/>
        <v>0</v>
      </c>
      <c r="BI149" s="124"/>
      <c r="BJ149" s="124">
        <f t="shared" si="581"/>
        <v>0</v>
      </c>
      <c r="BK149" s="124"/>
      <c r="BL149" s="124">
        <f t="shared" si="545"/>
        <v>0</v>
      </c>
      <c r="BM149" s="124">
        <v>0</v>
      </c>
      <c r="BN149" s="124">
        <f t="shared" si="576"/>
        <v>0</v>
      </c>
      <c r="BO149" s="124">
        <v>0</v>
      </c>
      <c r="BP149" s="124">
        <f t="shared" si="547"/>
        <v>0</v>
      </c>
      <c r="BQ149" s="124">
        <v>0</v>
      </c>
      <c r="BR149" s="124">
        <f>(BQ149*$E149*$G149*$H149*$N149*$BR$13)</f>
        <v>0</v>
      </c>
      <c r="BS149" s="124"/>
      <c r="BT149" s="124">
        <f>(BS149*$E149*$G149*$H149*$N149*$BT$13)</f>
        <v>0</v>
      </c>
      <c r="BU149" s="124">
        <v>0</v>
      </c>
      <c r="BV149" s="124">
        <f>(BU149*$E149*$G149*$H149*$N149*$BV$13)</f>
        <v>0</v>
      </c>
      <c r="BW149" s="124">
        <v>0</v>
      </c>
      <c r="BX149" s="129">
        <f>(BW149*$E149*$G149*$H149*$N149*$BX$13)</f>
        <v>0</v>
      </c>
      <c r="BY149" s="124">
        <v>0</v>
      </c>
      <c r="BZ149" s="124">
        <f t="shared" si="549"/>
        <v>0</v>
      </c>
      <c r="CA149" s="124">
        <v>0</v>
      </c>
      <c r="CB149" s="124">
        <f t="shared" si="550"/>
        <v>0</v>
      </c>
      <c r="CC149" s="124">
        <v>0</v>
      </c>
      <c r="CD149" s="124">
        <f t="shared" si="551"/>
        <v>0</v>
      </c>
      <c r="CE149" s="124">
        <v>0</v>
      </c>
      <c r="CF149" s="124">
        <f>(CE149*$E149*$G149*$H149*$N149*$CF$13)</f>
        <v>0</v>
      </c>
      <c r="CG149" s="124">
        <v>0</v>
      </c>
      <c r="CH149" s="124">
        <f t="shared" si="553"/>
        <v>0</v>
      </c>
      <c r="CI149" s="124"/>
      <c r="CJ149" s="124">
        <f t="shared" si="577"/>
        <v>0</v>
      </c>
      <c r="CK149" s="124"/>
      <c r="CL149" s="124">
        <f t="shared" si="578"/>
        <v>0</v>
      </c>
      <c r="CM149" s="124">
        <v>0</v>
      </c>
      <c r="CN149" s="124">
        <f>(CM149*$E149*$G149*$H149*$M149*$CN$13)</f>
        <v>0</v>
      </c>
      <c r="CO149" s="124">
        <v>0</v>
      </c>
      <c r="CP149" s="124">
        <f>(CO149*$E149*$G149*$H149*$M149*$CP$13)</f>
        <v>0</v>
      </c>
      <c r="CQ149" s="124">
        <v>0</v>
      </c>
      <c r="CR149" s="124">
        <f>(CQ149*$E149*$G149*$H149*$M149*$CR$13)</f>
        <v>0</v>
      </c>
      <c r="CS149" s="124">
        <v>2</v>
      </c>
      <c r="CT149" s="124">
        <f t="shared" ref="CT149" si="588">(CS149*$E149*$G149*$H149*$N149*$CT$13)/12*11+(CS149*$F149*$G149*$H149*$N149*$CT$13)/12</f>
        <v>80413.535999999993</v>
      </c>
      <c r="CU149" s="124">
        <v>0</v>
      </c>
      <c r="CV149" s="124">
        <f t="shared" si="582"/>
        <v>0</v>
      </c>
      <c r="CW149" s="124"/>
      <c r="CX149" s="124">
        <f t="shared" si="579"/>
        <v>0</v>
      </c>
      <c r="CY149" s="140"/>
      <c r="CZ149" s="124">
        <f t="shared" si="557"/>
        <v>0</v>
      </c>
      <c r="DA149" s="124">
        <v>0</v>
      </c>
      <c r="DB149" s="129">
        <f t="shared" si="558"/>
        <v>0</v>
      </c>
      <c r="DC149" s="124"/>
      <c r="DD149" s="124">
        <f t="shared" si="559"/>
        <v>0</v>
      </c>
      <c r="DE149" s="141"/>
      <c r="DF149" s="124">
        <f t="shared" si="583"/>
        <v>0</v>
      </c>
      <c r="DG149" s="124">
        <v>0</v>
      </c>
      <c r="DH149" s="124">
        <f t="shared" si="584"/>
        <v>0</v>
      </c>
      <c r="DI149" s="124"/>
      <c r="DJ149" s="124">
        <f t="shared" si="585"/>
        <v>0</v>
      </c>
      <c r="DK149" s="124">
        <v>0</v>
      </c>
      <c r="DL149" s="129">
        <f>(DK149*$E149*$G149*$H149*$P149*$DL$13)</f>
        <v>0</v>
      </c>
      <c r="DM149" s="124">
        <f t="shared" si="562"/>
        <v>78</v>
      </c>
      <c r="DN149" s="124">
        <f t="shared" si="562"/>
        <v>3085635.3805200001</v>
      </c>
    </row>
    <row r="150" spans="1:118" s="236" customFormat="1" ht="15.75" customHeight="1" x14ac:dyDescent="0.25">
      <c r="A150" s="104">
        <v>17</v>
      </c>
      <c r="B150" s="115"/>
      <c r="C150" s="187"/>
      <c r="D150" s="106" t="s">
        <v>389</v>
      </c>
      <c r="E150" s="107">
        <f t="shared" si="586"/>
        <v>23460</v>
      </c>
      <c r="F150" s="108">
        <v>23500</v>
      </c>
      <c r="G150" s="144"/>
      <c r="H150" s="120"/>
      <c r="I150" s="121"/>
      <c r="J150" s="121"/>
      <c r="K150" s="121"/>
      <c r="L150" s="121"/>
      <c r="M150" s="133">
        <v>1.4</v>
      </c>
      <c r="N150" s="133">
        <v>1.68</v>
      </c>
      <c r="O150" s="133">
        <v>2.23</v>
      </c>
      <c r="P150" s="134">
        <v>2.57</v>
      </c>
      <c r="Q150" s="115">
        <f>SUM(Q151:Q157)</f>
        <v>0</v>
      </c>
      <c r="R150" s="115">
        <f t="shared" ref="R150:Z150" si="589">SUM(R151:R157)</f>
        <v>0</v>
      </c>
      <c r="S150" s="115">
        <f t="shared" si="589"/>
        <v>0</v>
      </c>
      <c r="T150" s="115">
        <f t="shared" si="589"/>
        <v>0</v>
      </c>
      <c r="U150" s="115">
        <f t="shared" si="589"/>
        <v>0</v>
      </c>
      <c r="V150" s="115">
        <f t="shared" si="589"/>
        <v>0</v>
      </c>
      <c r="W150" s="115">
        <f t="shared" si="589"/>
        <v>1597</v>
      </c>
      <c r="X150" s="115">
        <f t="shared" si="589"/>
        <v>330065928.46634406</v>
      </c>
      <c r="Y150" s="115">
        <f t="shared" si="589"/>
        <v>0</v>
      </c>
      <c r="Z150" s="115">
        <f t="shared" si="589"/>
        <v>0</v>
      </c>
      <c r="AA150" s="115"/>
      <c r="AB150" s="115"/>
      <c r="AC150" s="115">
        <f t="shared" ref="AC150:AH150" si="590">SUM(AC151:AC157)</f>
        <v>0</v>
      </c>
      <c r="AD150" s="115">
        <f t="shared" si="590"/>
        <v>0</v>
      </c>
      <c r="AE150" s="115">
        <f t="shared" si="590"/>
        <v>0</v>
      </c>
      <c r="AF150" s="115">
        <f t="shared" si="590"/>
        <v>0</v>
      </c>
      <c r="AG150" s="115">
        <f t="shared" si="590"/>
        <v>0</v>
      </c>
      <c r="AH150" s="115">
        <f t="shared" si="590"/>
        <v>0</v>
      </c>
      <c r="AI150" s="115"/>
      <c r="AJ150" s="115"/>
      <c r="AK150" s="115">
        <f t="shared" ref="AK150:CV150" si="591">SUM(AK151:AK157)</f>
        <v>0</v>
      </c>
      <c r="AL150" s="115">
        <f t="shared" si="591"/>
        <v>0</v>
      </c>
      <c r="AM150" s="115">
        <f t="shared" si="591"/>
        <v>0</v>
      </c>
      <c r="AN150" s="115">
        <f t="shared" si="591"/>
        <v>0</v>
      </c>
      <c r="AO150" s="115">
        <f t="shared" si="591"/>
        <v>0</v>
      </c>
      <c r="AP150" s="115">
        <f t="shared" si="591"/>
        <v>0</v>
      </c>
      <c r="AQ150" s="115">
        <f t="shared" si="591"/>
        <v>347</v>
      </c>
      <c r="AR150" s="115">
        <f t="shared" si="591"/>
        <v>88877218.337599993</v>
      </c>
      <c r="AS150" s="115">
        <f t="shared" si="591"/>
        <v>0</v>
      </c>
      <c r="AT150" s="115">
        <f t="shared" si="591"/>
        <v>0</v>
      </c>
      <c r="AU150" s="115">
        <f t="shared" si="591"/>
        <v>0</v>
      </c>
      <c r="AV150" s="115">
        <f t="shared" si="591"/>
        <v>0</v>
      </c>
      <c r="AW150" s="115">
        <f t="shared" si="591"/>
        <v>0</v>
      </c>
      <c r="AX150" s="115">
        <f t="shared" si="591"/>
        <v>0</v>
      </c>
      <c r="AY150" s="115">
        <f t="shared" si="591"/>
        <v>0</v>
      </c>
      <c r="AZ150" s="115">
        <f t="shared" si="591"/>
        <v>0</v>
      </c>
      <c r="BA150" s="115">
        <f t="shared" si="591"/>
        <v>0</v>
      </c>
      <c r="BB150" s="115">
        <f t="shared" si="591"/>
        <v>0</v>
      </c>
      <c r="BC150" s="115">
        <f t="shared" si="591"/>
        <v>0</v>
      </c>
      <c r="BD150" s="115">
        <f t="shared" si="591"/>
        <v>0</v>
      </c>
      <c r="BE150" s="115">
        <f t="shared" si="591"/>
        <v>0</v>
      </c>
      <c r="BF150" s="115">
        <f t="shared" si="591"/>
        <v>0</v>
      </c>
      <c r="BG150" s="115">
        <f t="shared" si="591"/>
        <v>0</v>
      </c>
      <c r="BH150" s="115">
        <f t="shared" si="591"/>
        <v>0</v>
      </c>
      <c r="BI150" s="115">
        <f t="shared" si="591"/>
        <v>5</v>
      </c>
      <c r="BJ150" s="115">
        <f t="shared" si="591"/>
        <v>383541.03199999995</v>
      </c>
      <c r="BK150" s="115">
        <f t="shared" si="591"/>
        <v>0</v>
      </c>
      <c r="BL150" s="115">
        <f t="shared" si="591"/>
        <v>0</v>
      </c>
      <c r="BM150" s="115">
        <f t="shared" si="591"/>
        <v>498</v>
      </c>
      <c r="BN150" s="115">
        <f t="shared" si="591"/>
        <v>66495529.654399991</v>
      </c>
      <c r="BO150" s="115">
        <f t="shared" si="591"/>
        <v>0</v>
      </c>
      <c r="BP150" s="115">
        <f t="shared" si="591"/>
        <v>0</v>
      </c>
      <c r="BQ150" s="115">
        <f t="shared" si="591"/>
        <v>12</v>
      </c>
      <c r="BR150" s="115">
        <f t="shared" si="591"/>
        <v>1231746.1632000001</v>
      </c>
      <c r="BS150" s="115">
        <f t="shared" si="591"/>
        <v>0</v>
      </c>
      <c r="BT150" s="115">
        <f t="shared" si="591"/>
        <v>0</v>
      </c>
      <c r="BU150" s="115">
        <f t="shared" si="591"/>
        <v>5</v>
      </c>
      <c r="BV150" s="115">
        <f t="shared" si="591"/>
        <v>981423.55583999981</v>
      </c>
      <c r="BW150" s="115">
        <f t="shared" si="591"/>
        <v>0</v>
      </c>
      <c r="BX150" s="115">
        <f t="shared" si="591"/>
        <v>0</v>
      </c>
      <c r="BY150" s="115">
        <f t="shared" si="591"/>
        <v>0</v>
      </c>
      <c r="BZ150" s="115">
        <f t="shared" si="591"/>
        <v>0</v>
      </c>
      <c r="CA150" s="115">
        <f t="shared" si="591"/>
        <v>0</v>
      </c>
      <c r="CB150" s="115">
        <f t="shared" si="591"/>
        <v>0</v>
      </c>
      <c r="CC150" s="115">
        <f t="shared" si="591"/>
        <v>0</v>
      </c>
      <c r="CD150" s="115">
        <f t="shared" si="591"/>
        <v>0</v>
      </c>
      <c r="CE150" s="115">
        <f t="shared" si="591"/>
        <v>10</v>
      </c>
      <c r="CF150" s="115">
        <f t="shared" si="591"/>
        <v>913324.32799999986</v>
      </c>
      <c r="CG150" s="115">
        <f t="shared" si="591"/>
        <v>0</v>
      </c>
      <c r="CH150" s="115">
        <f t="shared" si="591"/>
        <v>0</v>
      </c>
      <c r="CI150" s="115">
        <f t="shared" si="591"/>
        <v>0</v>
      </c>
      <c r="CJ150" s="115">
        <f t="shared" si="591"/>
        <v>0</v>
      </c>
      <c r="CK150" s="115">
        <f t="shared" si="591"/>
        <v>0</v>
      </c>
      <c r="CL150" s="115">
        <f t="shared" si="591"/>
        <v>0</v>
      </c>
      <c r="CM150" s="115">
        <f t="shared" si="591"/>
        <v>1</v>
      </c>
      <c r="CN150" s="115">
        <f t="shared" si="591"/>
        <v>117729.62133333333</v>
      </c>
      <c r="CO150" s="115">
        <f t="shared" si="591"/>
        <v>5</v>
      </c>
      <c r="CP150" s="115">
        <f t="shared" si="591"/>
        <v>379953.95759999997</v>
      </c>
      <c r="CQ150" s="115">
        <f t="shared" si="591"/>
        <v>0</v>
      </c>
      <c r="CR150" s="115">
        <f t="shared" si="591"/>
        <v>0</v>
      </c>
      <c r="CS150" s="115">
        <f t="shared" si="591"/>
        <v>1</v>
      </c>
      <c r="CT150" s="115">
        <f t="shared" si="591"/>
        <v>105956.65919999998</v>
      </c>
      <c r="CU150" s="115">
        <f t="shared" si="591"/>
        <v>5</v>
      </c>
      <c r="CV150" s="115">
        <f t="shared" si="591"/>
        <v>383541.03200000001</v>
      </c>
      <c r="CW150" s="115">
        <f t="shared" ref="CW150:DN150" si="592">SUM(CW151:CW157)</f>
        <v>0</v>
      </c>
      <c r="CX150" s="115">
        <f t="shared" si="592"/>
        <v>0</v>
      </c>
      <c r="CY150" s="115">
        <f t="shared" si="592"/>
        <v>0</v>
      </c>
      <c r="CZ150" s="115">
        <f t="shared" si="592"/>
        <v>0</v>
      </c>
      <c r="DA150" s="115">
        <f t="shared" si="592"/>
        <v>0</v>
      </c>
      <c r="DB150" s="115">
        <f t="shared" si="592"/>
        <v>0</v>
      </c>
      <c r="DC150" s="115">
        <f t="shared" si="592"/>
        <v>0</v>
      </c>
      <c r="DD150" s="115">
        <f t="shared" si="592"/>
        <v>0</v>
      </c>
      <c r="DE150" s="115">
        <f t="shared" si="592"/>
        <v>0</v>
      </c>
      <c r="DF150" s="115">
        <f t="shared" si="592"/>
        <v>0</v>
      </c>
      <c r="DG150" s="115">
        <f t="shared" si="592"/>
        <v>0</v>
      </c>
      <c r="DH150" s="115">
        <f t="shared" si="592"/>
        <v>0</v>
      </c>
      <c r="DI150" s="115">
        <f t="shared" si="592"/>
        <v>0</v>
      </c>
      <c r="DJ150" s="115">
        <f t="shared" si="592"/>
        <v>0</v>
      </c>
      <c r="DK150" s="115">
        <f t="shared" si="592"/>
        <v>1</v>
      </c>
      <c r="DL150" s="115">
        <f t="shared" si="592"/>
        <v>284330.17498666665</v>
      </c>
      <c r="DM150" s="115">
        <f t="shared" si="592"/>
        <v>2487</v>
      </c>
      <c r="DN150" s="115">
        <f t="shared" si="592"/>
        <v>490220222.98250395</v>
      </c>
    </row>
    <row r="151" spans="1:118" ht="30" customHeight="1" x14ac:dyDescent="0.25">
      <c r="A151" s="104"/>
      <c r="B151" s="135">
        <v>119</v>
      </c>
      <c r="C151" s="238" t="s">
        <v>390</v>
      </c>
      <c r="D151" s="118" t="s">
        <v>391</v>
      </c>
      <c r="E151" s="107">
        <f t="shared" si="586"/>
        <v>23460</v>
      </c>
      <c r="F151" s="108">
        <v>23500</v>
      </c>
      <c r="G151" s="136">
        <v>4.21</v>
      </c>
      <c r="H151" s="188">
        <v>1.4</v>
      </c>
      <c r="I151" s="188"/>
      <c r="J151" s="188"/>
      <c r="K151" s="188"/>
      <c r="L151" s="149"/>
      <c r="M151" s="122">
        <v>1.4</v>
      </c>
      <c r="N151" s="122">
        <v>1.68</v>
      </c>
      <c r="O151" s="122">
        <v>2.23</v>
      </c>
      <c r="P151" s="123">
        <v>2.57</v>
      </c>
      <c r="Q151" s="124"/>
      <c r="R151" s="124">
        <f t="shared" ref="R151:R157" si="593">(Q151*$E151*$G151*$H151*$M151*$R$13)/12*11+(Q151*$F151*$G151*$H151*$M151*$R$13)/12</f>
        <v>0</v>
      </c>
      <c r="S151" s="124"/>
      <c r="T151" s="124">
        <f t="shared" si="377"/>
        <v>0</v>
      </c>
      <c r="U151" s="124"/>
      <c r="V151" s="124">
        <f t="shared" ref="V151:V157" si="594">(U151*$E151*$G151*$H151*$M151*$V$13)</f>
        <v>0</v>
      </c>
      <c r="W151" s="124">
        <v>590</v>
      </c>
      <c r="X151" s="124">
        <f t="shared" ref="X151:X157" si="595">(W151*$E151*$G151*$H151*$M151*$X$13)/12*11+(W151*$F151*$G151*$H151*$M151*$X$13)/12</f>
        <v>140617036.91998667</v>
      </c>
      <c r="Y151" s="124">
        <v>0</v>
      </c>
      <c r="Z151" s="124">
        <f t="shared" si="380"/>
        <v>0</v>
      </c>
      <c r="AA151" s="124"/>
      <c r="AB151" s="124"/>
      <c r="AC151" s="124"/>
      <c r="AD151" s="124">
        <f t="shared" ref="AD151:AD157" si="596">(AC151*$E151*$G151*$H151*$M151*$AD$13)</f>
        <v>0</v>
      </c>
      <c r="AE151" s="124"/>
      <c r="AF151" s="124"/>
      <c r="AG151" s="124"/>
      <c r="AH151" s="124">
        <f t="shared" ref="AH151:AH157" si="597">(AG151*$E151*$G151*$H151*$M151*$AH$13)</f>
        <v>0</v>
      </c>
      <c r="AI151" s="124"/>
      <c r="AJ151" s="124"/>
      <c r="AK151" s="125"/>
      <c r="AL151" s="124">
        <f t="shared" ref="AL151:AL157" si="598">(AK151*$E151*$G151*$H151*$M151*$AL$13)</f>
        <v>0</v>
      </c>
      <c r="AM151" s="124"/>
      <c r="AN151" s="124">
        <f t="shared" ref="AN151:AN157" si="599">(AM151*$E151*$G151*$H151*$M151*$AN$13)</f>
        <v>0</v>
      </c>
      <c r="AO151" s="124">
        <v>0</v>
      </c>
      <c r="AP151" s="124">
        <f t="shared" ref="AP151:AP157" si="600">(AO151*$E151*$G151*$H151*$M151*$AP$13)</f>
        <v>0</v>
      </c>
      <c r="AQ151" s="124">
        <v>175</v>
      </c>
      <c r="AR151" s="124">
        <f t="shared" si="464"/>
        <v>44723919.547999993</v>
      </c>
      <c r="AS151" s="140">
        <v>0</v>
      </c>
      <c r="AT151" s="124">
        <f t="shared" ref="AT151:AT157" si="601">(AS151*$E151*$G151*$H151*$N151*$AT$13)/12*4+(AS151*$E151*$G151*$H151*$N151*$AT$15)/12*8</f>
        <v>0</v>
      </c>
      <c r="AU151" s="124">
        <v>0</v>
      </c>
      <c r="AV151" s="129">
        <f t="shared" ref="AV151:AV157" si="602">(AU151*$E151*$G151*$H151*$N151*$AV$13)</f>
        <v>0</v>
      </c>
      <c r="AW151" s="124"/>
      <c r="AX151" s="124">
        <f t="shared" ref="AX151:AX157" si="603">(AW151*$E151*$G151*$H151*$M151*$AX$13)</f>
        <v>0</v>
      </c>
      <c r="AY151" s="124">
        <v>0</v>
      </c>
      <c r="AZ151" s="124">
        <f t="shared" ref="AZ151:AZ157" si="604">(AY151*$E151*$G151*$H151*$M151*$AZ$13)</f>
        <v>0</v>
      </c>
      <c r="BA151" s="124"/>
      <c r="BB151" s="124">
        <f t="shared" ref="BB151:BB157" si="605">(BA151*$E151*$G151*$H151*$M151*$BB$13)</f>
        <v>0</v>
      </c>
      <c r="BC151" s="124">
        <v>0</v>
      </c>
      <c r="BD151" s="124">
        <f t="shared" ref="BD151:BD157" si="606">(BC151*$E151*$G151*$H151*$M151*$BD$13)</f>
        <v>0</v>
      </c>
      <c r="BE151" s="124">
        <v>0</v>
      </c>
      <c r="BF151" s="124">
        <f t="shared" ref="BF151:BF157" si="607">(BE151*$E151*$G151*$H151*$M151*$BF$13)</f>
        <v>0</v>
      </c>
      <c r="BG151" s="124">
        <v>0</v>
      </c>
      <c r="BH151" s="124">
        <f t="shared" ref="BH151:BH157" si="608">(BG151*$E151*$G151*$H151*$M151*$BH$13)</f>
        <v>0</v>
      </c>
      <c r="BI151" s="124"/>
      <c r="BJ151" s="124">
        <f>(BI151*$E151*$G151*$H151*$M151*$BJ$13)</f>
        <v>0</v>
      </c>
      <c r="BK151" s="124"/>
      <c r="BL151" s="124">
        <f t="shared" ref="BL151:BL157" si="609">(BK151*$E151*$G151*$H151*$N151*$BL$13)</f>
        <v>0</v>
      </c>
      <c r="BM151" s="124">
        <v>105</v>
      </c>
      <c r="BN151" s="124">
        <f t="shared" ref="BN151:BN157" si="610">(BM151*$E151*$G151*$H151*$N151*$BN$13)/12*11+(BM151*$F151*$G151*$H151*$N151*$BN$13)/12</f>
        <v>24394865.207999997</v>
      </c>
      <c r="BO151" s="124">
        <v>0</v>
      </c>
      <c r="BP151" s="124">
        <f t="shared" ref="BP151:BP157" si="611">(BO151*$E151*$G151*$H151*$N151*$BP$13)</f>
        <v>0</v>
      </c>
      <c r="BQ151" s="124">
        <v>2</v>
      </c>
      <c r="BR151" s="124">
        <f t="shared" ref="BR151:BR155" si="612">(BQ151*$E151*$G151*$H151*$N151*$BR$13)/12*11+(BQ151*$F151*$G151*$H151*$N151*$BR$13)/12</f>
        <v>464664.0992</v>
      </c>
      <c r="BS151" s="124"/>
      <c r="BT151" s="124">
        <f t="shared" ref="BT151:BT157" si="613">(BS151*$E151*$G151*$H151*$N151*$BT$13)</f>
        <v>0</v>
      </c>
      <c r="BU151" s="124">
        <v>2</v>
      </c>
      <c r="BV151" s="124">
        <f t="shared" ref="BV151:BV157" si="614">(BU151*$E151*$G151*$H151*$N151*$BV$13)/12*11+(BU151*$F151*$G151*$H151*$N151*$BV$13)/12</f>
        <v>557596.91903999995</v>
      </c>
      <c r="BW151" s="124"/>
      <c r="BX151" s="129">
        <f t="shared" ref="BX151:BX157" si="615">(BW151*$E151*$G151*$H151*$N151*$BX$13)</f>
        <v>0</v>
      </c>
      <c r="BY151" s="124">
        <v>0</v>
      </c>
      <c r="BZ151" s="124">
        <f t="shared" ref="BZ151:BZ157" si="616">(BY151*$E151*$G151*$H151*$M151*$BZ$13)</f>
        <v>0</v>
      </c>
      <c r="CA151" s="124"/>
      <c r="CB151" s="124">
        <f t="shared" ref="CB151:CB157" si="617">(CA151*$E151*$G151*$H151*$M151*$CB$13)</f>
        <v>0</v>
      </c>
      <c r="CC151" s="124">
        <v>0</v>
      </c>
      <c r="CD151" s="124">
        <f t="shared" ref="CD151:CD157" si="618">(CC151*$E151*$G151*$H151*$M151*$CD$13)</f>
        <v>0</v>
      </c>
      <c r="CE151" s="124"/>
      <c r="CF151" s="124">
        <f>(CE151*$E151*$G151*$H151*$N151*$CF$13)</f>
        <v>0</v>
      </c>
      <c r="CG151" s="124">
        <v>0</v>
      </c>
      <c r="CH151" s="124">
        <f t="shared" ref="CH151:CH157" si="619">(CG151*$E151*$G151*$H151*$M151*$CH$13)</f>
        <v>0</v>
      </c>
      <c r="CI151" s="124"/>
      <c r="CJ151" s="124">
        <f t="shared" ref="CJ151:CJ157" si="620">(CI151*$E151*$G151*$H151*$M151*$CJ$13)</f>
        <v>0</v>
      </c>
      <c r="CK151" s="124"/>
      <c r="CL151" s="124">
        <f t="shared" ref="CL151:CL157" si="621">(CK151*$E151*$G151*$H151*$M151*$CL$13)</f>
        <v>0</v>
      </c>
      <c r="CM151" s="124"/>
      <c r="CN151" s="124">
        <f t="shared" ref="CN151:CN156" si="622">(CM151*$E151*$G151*$H151*$M151*$CN$13)</f>
        <v>0</v>
      </c>
      <c r="CO151" s="124"/>
      <c r="CP151" s="124">
        <f>(CO151*$E151*$G151*$H151*$M151*$CP$13)</f>
        <v>0</v>
      </c>
      <c r="CQ151" s="124"/>
      <c r="CR151" s="124">
        <f t="shared" ref="CR151:CR157" si="623">(CQ151*$E151*$G151*$H151*$M151*$CR$13)</f>
        <v>0</v>
      </c>
      <c r="CS151" s="124"/>
      <c r="CT151" s="124">
        <f>(CS151*$E151*$G151*$H151*$N151*$CT$13)</f>
        <v>0</v>
      </c>
      <c r="CU151" s="124"/>
      <c r="CV151" s="124">
        <f>(CU151*$E151*$G151*$H151*$N151*$CV$13)</f>
        <v>0</v>
      </c>
      <c r="CW151" s="124">
        <v>0</v>
      </c>
      <c r="CX151" s="124">
        <f t="shared" ref="CX151:CX157" si="624">(CW151*$E151*$G151*$H151*$N151*$CX$13)</f>
        <v>0</v>
      </c>
      <c r="CY151" s="140">
        <v>0</v>
      </c>
      <c r="CZ151" s="124">
        <f t="shared" ref="CZ151:CZ157" si="625">(CY151*$E151*$G151*$H151*$N151*$CZ$13)</f>
        <v>0</v>
      </c>
      <c r="DA151" s="124">
        <v>0</v>
      </c>
      <c r="DB151" s="129">
        <f t="shared" ref="DB151:DB157" si="626">(DA151*$E151*$G151*$H151*$N151*$DB$13)</f>
        <v>0</v>
      </c>
      <c r="DC151" s="124">
        <v>0</v>
      </c>
      <c r="DD151" s="124">
        <f t="shared" ref="DD151:DD157" si="627">(DC151*$E151*$G151*$H151*$N151*$DD$13)</f>
        <v>0</v>
      </c>
      <c r="DE151" s="141"/>
      <c r="DF151" s="124">
        <f t="shared" ref="DF151:DF157" si="628">(DE151*$E151*$G151*$H151*$N151*$DF$13)</f>
        <v>0</v>
      </c>
      <c r="DG151" s="124"/>
      <c r="DH151" s="124">
        <f t="shared" ref="DH151:DH157" si="629">(DG151*$E151*$G151*$H151*$N151*$DH$13)</f>
        <v>0</v>
      </c>
      <c r="DI151" s="124"/>
      <c r="DJ151" s="124">
        <f t="shared" ref="DJ151:DJ157" si="630">(DI151*$E151*$G151*$H151*$O151*$DJ$13)</f>
        <v>0</v>
      </c>
      <c r="DK151" s="124">
        <v>1</v>
      </c>
      <c r="DL151" s="129">
        <f t="shared" ref="DL151" si="631">(DK151*$E151*$G151*$H151*$P151*$DL$13)/12*11+(DK151*$F151*$G151*$H151*$P151*$DL$13)/12</f>
        <v>284330.17498666665</v>
      </c>
      <c r="DM151" s="124">
        <f t="shared" ref="DM151:DN157" si="632">SUM(Q151,S151,U151,W151,Y151,AA151,AC151,AE151,AG151,AI151,AK151,AM151,AS151,AW151,AY151,CC151,AO151,BC151,BE151,BG151,CQ151,BI151,BK151,AQ151,BO151,AU151,CS151,BQ151,CU151,BS151,BU151,BW151,CE151,BY151,CA151,CG151,CI151,CK151,CM151,CO151,CW151,CY151,BM151,BA151,DA151,DC151,DE151,DG151,DI151,DK151)</f>
        <v>875</v>
      </c>
      <c r="DN151" s="124">
        <f t="shared" si="632"/>
        <v>211042412.86921331</v>
      </c>
    </row>
    <row r="152" spans="1:118" ht="30" customHeight="1" x14ac:dyDescent="0.25">
      <c r="A152" s="104"/>
      <c r="B152" s="135">
        <v>120</v>
      </c>
      <c r="C152" s="238" t="s">
        <v>392</v>
      </c>
      <c r="D152" s="155" t="s">
        <v>393</v>
      </c>
      <c r="E152" s="107">
        <f t="shared" si="586"/>
        <v>23460</v>
      </c>
      <c r="F152" s="108">
        <v>23500</v>
      </c>
      <c r="G152" s="189">
        <v>15.63</v>
      </c>
      <c r="H152" s="188">
        <v>1.4</v>
      </c>
      <c r="I152" s="188"/>
      <c r="J152" s="188"/>
      <c r="K152" s="188"/>
      <c r="L152" s="149"/>
      <c r="M152" s="122">
        <v>1.4</v>
      </c>
      <c r="N152" s="122">
        <v>1.68</v>
      </c>
      <c r="O152" s="122">
        <v>2.23</v>
      </c>
      <c r="P152" s="123">
        <v>2.57</v>
      </c>
      <c r="Q152" s="124"/>
      <c r="R152" s="124">
        <f t="shared" si="593"/>
        <v>0</v>
      </c>
      <c r="S152" s="124"/>
      <c r="T152" s="124">
        <f t="shared" si="377"/>
        <v>0</v>
      </c>
      <c r="U152" s="124"/>
      <c r="V152" s="124">
        <f t="shared" si="594"/>
        <v>0</v>
      </c>
      <c r="W152" s="124">
        <v>25</v>
      </c>
      <c r="X152" s="124">
        <f t="shared" si="595"/>
        <v>22120901.476100001</v>
      </c>
      <c r="Y152" s="124">
        <v>0</v>
      </c>
      <c r="Z152" s="124">
        <f t="shared" si="380"/>
        <v>0</v>
      </c>
      <c r="AA152" s="124"/>
      <c r="AB152" s="124"/>
      <c r="AC152" s="124"/>
      <c r="AD152" s="124">
        <f t="shared" si="596"/>
        <v>0</v>
      </c>
      <c r="AE152" s="124"/>
      <c r="AF152" s="124"/>
      <c r="AG152" s="124"/>
      <c r="AH152" s="124">
        <f t="shared" si="597"/>
        <v>0</v>
      </c>
      <c r="AI152" s="124"/>
      <c r="AJ152" s="124"/>
      <c r="AK152" s="125"/>
      <c r="AL152" s="124">
        <f t="shared" si="598"/>
        <v>0</v>
      </c>
      <c r="AM152" s="124"/>
      <c r="AN152" s="124">
        <f t="shared" si="599"/>
        <v>0</v>
      </c>
      <c r="AO152" s="124">
        <v>0</v>
      </c>
      <c r="AP152" s="124">
        <f t="shared" si="600"/>
        <v>0</v>
      </c>
      <c r="AQ152" s="124">
        <v>12</v>
      </c>
      <c r="AR152" s="124">
        <f t="shared" si="464"/>
        <v>11385705.260160001</v>
      </c>
      <c r="AS152" s="140">
        <v>0</v>
      </c>
      <c r="AT152" s="124">
        <f t="shared" si="601"/>
        <v>0</v>
      </c>
      <c r="AU152" s="124">
        <v>0</v>
      </c>
      <c r="AV152" s="129">
        <f t="shared" si="602"/>
        <v>0</v>
      </c>
      <c r="AW152" s="124"/>
      <c r="AX152" s="124">
        <f t="shared" si="603"/>
        <v>0</v>
      </c>
      <c r="AY152" s="124">
        <v>0</v>
      </c>
      <c r="AZ152" s="124">
        <f t="shared" si="604"/>
        <v>0</v>
      </c>
      <c r="BA152" s="124"/>
      <c r="BB152" s="124">
        <f t="shared" si="605"/>
        <v>0</v>
      </c>
      <c r="BC152" s="124">
        <v>0</v>
      </c>
      <c r="BD152" s="124">
        <f t="shared" si="606"/>
        <v>0</v>
      </c>
      <c r="BE152" s="124">
        <v>0</v>
      </c>
      <c r="BF152" s="124">
        <f t="shared" si="607"/>
        <v>0</v>
      </c>
      <c r="BG152" s="124">
        <v>0</v>
      </c>
      <c r="BH152" s="124">
        <f t="shared" si="608"/>
        <v>0</v>
      </c>
      <c r="BI152" s="124"/>
      <c r="BJ152" s="124">
        <f>(BI152*$E152*$G152*$H152*$M152*$BJ$13)</f>
        <v>0</v>
      </c>
      <c r="BK152" s="124"/>
      <c r="BL152" s="124">
        <f t="shared" si="609"/>
        <v>0</v>
      </c>
      <c r="BM152" s="124">
        <v>7</v>
      </c>
      <c r="BN152" s="124">
        <f t="shared" si="610"/>
        <v>6037874.0016000001</v>
      </c>
      <c r="BO152" s="124">
        <v>0</v>
      </c>
      <c r="BP152" s="124">
        <f t="shared" si="611"/>
        <v>0</v>
      </c>
      <c r="BQ152" s="124">
        <v>0</v>
      </c>
      <c r="BR152" s="124">
        <f t="shared" si="612"/>
        <v>0</v>
      </c>
      <c r="BS152" s="124"/>
      <c r="BT152" s="124">
        <f t="shared" si="613"/>
        <v>0</v>
      </c>
      <c r="BU152" s="124">
        <v>0</v>
      </c>
      <c r="BV152" s="124">
        <f t="shared" si="614"/>
        <v>0</v>
      </c>
      <c r="BW152" s="124"/>
      <c r="BX152" s="129">
        <f t="shared" si="615"/>
        <v>0</v>
      </c>
      <c r="BY152" s="124">
        <v>0</v>
      </c>
      <c r="BZ152" s="124">
        <f t="shared" si="616"/>
        <v>0</v>
      </c>
      <c r="CA152" s="124"/>
      <c r="CB152" s="124">
        <f t="shared" si="617"/>
        <v>0</v>
      </c>
      <c r="CC152" s="124">
        <v>0</v>
      </c>
      <c r="CD152" s="124">
        <f t="shared" si="618"/>
        <v>0</v>
      </c>
      <c r="CE152" s="124"/>
      <c r="CF152" s="124">
        <f>(CE152*$E152*$G152*$H152*$N152*$CF$13)</f>
        <v>0</v>
      </c>
      <c r="CG152" s="124">
        <v>0</v>
      </c>
      <c r="CH152" s="124">
        <f t="shared" si="619"/>
        <v>0</v>
      </c>
      <c r="CI152" s="124"/>
      <c r="CJ152" s="124">
        <f t="shared" si="620"/>
        <v>0</v>
      </c>
      <c r="CK152" s="124"/>
      <c r="CL152" s="124">
        <f t="shared" si="621"/>
        <v>0</v>
      </c>
      <c r="CM152" s="124"/>
      <c r="CN152" s="124">
        <f t="shared" si="622"/>
        <v>0</v>
      </c>
      <c r="CO152" s="124"/>
      <c r="CP152" s="124">
        <f>(CO152*$E152*$G152*$H152*$M152*$CP$13)</f>
        <v>0</v>
      </c>
      <c r="CQ152" s="124"/>
      <c r="CR152" s="124">
        <f t="shared" si="623"/>
        <v>0</v>
      </c>
      <c r="CS152" s="124"/>
      <c r="CT152" s="124">
        <f>(CS152*$E152*$G152*$H152*$N152*$CT$13)</f>
        <v>0</v>
      </c>
      <c r="CU152" s="124"/>
      <c r="CV152" s="124">
        <f>(CU152*$E152*$G152*$H152*$N152*$CV$13)</f>
        <v>0</v>
      </c>
      <c r="CW152" s="124">
        <v>0</v>
      </c>
      <c r="CX152" s="124">
        <f t="shared" si="624"/>
        <v>0</v>
      </c>
      <c r="CY152" s="140">
        <v>0</v>
      </c>
      <c r="CZ152" s="124">
        <f t="shared" si="625"/>
        <v>0</v>
      </c>
      <c r="DA152" s="124">
        <v>0</v>
      </c>
      <c r="DB152" s="129">
        <f t="shared" si="626"/>
        <v>0</v>
      </c>
      <c r="DC152" s="124">
        <v>0</v>
      </c>
      <c r="DD152" s="124">
        <f t="shared" si="627"/>
        <v>0</v>
      </c>
      <c r="DE152" s="141"/>
      <c r="DF152" s="124">
        <f t="shared" si="628"/>
        <v>0</v>
      </c>
      <c r="DG152" s="124"/>
      <c r="DH152" s="124">
        <f t="shared" si="629"/>
        <v>0</v>
      </c>
      <c r="DI152" s="124"/>
      <c r="DJ152" s="124">
        <f t="shared" si="630"/>
        <v>0</v>
      </c>
      <c r="DK152" s="124"/>
      <c r="DL152" s="129">
        <f t="shared" ref="DL152:DL157" si="633">(DK152*$E152*$G152*$H152*$P152*$DL$13)</f>
        <v>0</v>
      </c>
      <c r="DM152" s="124">
        <f t="shared" si="632"/>
        <v>44</v>
      </c>
      <c r="DN152" s="124">
        <f t="shared" si="632"/>
        <v>39544480.737860002</v>
      </c>
    </row>
    <row r="153" spans="1:118" ht="45" customHeight="1" x14ac:dyDescent="0.25">
      <c r="A153" s="104"/>
      <c r="B153" s="135">
        <v>121</v>
      </c>
      <c r="C153" s="238" t="s">
        <v>394</v>
      </c>
      <c r="D153" s="155" t="s">
        <v>395</v>
      </c>
      <c r="E153" s="107">
        <f t="shared" si="586"/>
        <v>23460</v>
      </c>
      <c r="F153" s="108">
        <v>23500</v>
      </c>
      <c r="G153" s="190">
        <v>7.4</v>
      </c>
      <c r="H153" s="188">
        <v>1.4</v>
      </c>
      <c r="I153" s="188"/>
      <c r="J153" s="188"/>
      <c r="K153" s="188"/>
      <c r="L153" s="149"/>
      <c r="M153" s="122">
        <v>1.4</v>
      </c>
      <c r="N153" s="122">
        <v>1.68</v>
      </c>
      <c r="O153" s="122">
        <v>2.23</v>
      </c>
      <c r="P153" s="123">
        <v>2.57</v>
      </c>
      <c r="Q153" s="124"/>
      <c r="R153" s="124">
        <f t="shared" si="593"/>
        <v>0</v>
      </c>
      <c r="S153" s="124"/>
      <c r="T153" s="124">
        <f t="shared" si="377"/>
        <v>0</v>
      </c>
      <c r="U153" s="124"/>
      <c r="V153" s="124">
        <f t="shared" si="594"/>
        <v>0</v>
      </c>
      <c r="W153" s="124">
        <v>220</v>
      </c>
      <c r="X153" s="124">
        <f t="shared" si="595"/>
        <v>92163346.393066674</v>
      </c>
      <c r="Y153" s="124">
        <v>0</v>
      </c>
      <c r="Z153" s="124">
        <f t="shared" si="380"/>
        <v>0</v>
      </c>
      <c r="AA153" s="124"/>
      <c r="AB153" s="124"/>
      <c r="AC153" s="124"/>
      <c r="AD153" s="124">
        <f t="shared" si="596"/>
        <v>0</v>
      </c>
      <c r="AE153" s="124"/>
      <c r="AF153" s="124"/>
      <c r="AG153" s="124"/>
      <c r="AH153" s="124">
        <f t="shared" si="597"/>
        <v>0</v>
      </c>
      <c r="AI153" s="124"/>
      <c r="AJ153" s="124"/>
      <c r="AK153" s="125"/>
      <c r="AL153" s="124">
        <f t="shared" si="598"/>
        <v>0</v>
      </c>
      <c r="AM153" s="124"/>
      <c r="AN153" s="124">
        <f t="shared" si="599"/>
        <v>0</v>
      </c>
      <c r="AO153" s="124">
        <v>0</v>
      </c>
      <c r="AP153" s="124">
        <f t="shared" si="600"/>
        <v>0</v>
      </c>
      <c r="AQ153" s="124">
        <v>45</v>
      </c>
      <c r="AR153" s="124">
        <f t="shared" si="464"/>
        <v>20214543.888000004</v>
      </c>
      <c r="AS153" s="140">
        <v>0</v>
      </c>
      <c r="AT153" s="124">
        <f t="shared" si="601"/>
        <v>0</v>
      </c>
      <c r="AU153" s="124">
        <v>0</v>
      </c>
      <c r="AV153" s="129">
        <f t="shared" si="602"/>
        <v>0</v>
      </c>
      <c r="AW153" s="124"/>
      <c r="AX153" s="124">
        <f t="shared" si="603"/>
        <v>0</v>
      </c>
      <c r="AY153" s="124">
        <v>0</v>
      </c>
      <c r="AZ153" s="124">
        <f t="shared" si="604"/>
        <v>0</v>
      </c>
      <c r="BA153" s="124"/>
      <c r="BB153" s="124">
        <f t="shared" si="605"/>
        <v>0</v>
      </c>
      <c r="BC153" s="124">
        <v>0</v>
      </c>
      <c r="BD153" s="124">
        <f t="shared" si="606"/>
        <v>0</v>
      </c>
      <c r="BE153" s="124">
        <v>0</v>
      </c>
      <c r="BF153" s="124">
        <f t="shared" si="607"/>
        <v>0</v>
      </c>
      <c r="BG153" s="124"/>
      <c r="BH153" s="124">
        <f t="shared" si="608"/>
        <v>0</v>
      </c>
      <c r="BI153" s="124"/>
      <c r="BJ153" s="124">
        <f>(BI153*$E153*$G153*$H153*$M153*$BJ$13)</f>
        <v>0</v>
      </c>
      <c r="BK153" s="124"/>
      <c r="BL153" s="124">
        <f t="shared" si="609"/>
        <v>0</v>
      </c>
      <c r="BM153" s="124"/>
      <c r="BN153" s="124">
        <f t="shared" si="610"/>
        <v>0</v>
      </c>
      <c r="BO153" s="124">
        <v>0</v>
      </c>
      <c r="BP153" s="124">
        <f t="shared" si="611"/>
        <v>0</v>
      </c>
      <c r="BQ153" s="124">
        <v>0</v>
      </c>
      <c r="BR153" s="124">
        <f t="shared" si="612"/>
        <v>0</v>
      </c>
      <c r="BS153" s="124"/>
      <c r="BT153" s="124">
        <f t="shared" si="613"/>
        <v>0</v>
      </c>
      <c r="BU153" s="124">
        <v>0</v>
      </c>
      <c r="BV153" s="124">
        <f t="shared" si="614"/>
        <v>0</v>
      </c>
      <c r="BW153" s="124"/>
      <c r="BX153" s="129">
        <f t="shared" si="615"/>
        <v>0</v>
      </c>
      <c r="BY153" s="124">
        <v>0</v>
      </c>
      <c r="BZ153" s="124">
        <f t="shared" si="616"/>
        <v>0</v>
      </c>
      <c r="CA153" s="124"/>
      <c r="CB153" s="124">
        <f t="shared" si="617"/>
        <v>0</v>
      </c>
      <c r="CC153" s="124">
        <v>0</v>
      </c>
      <c r="CD153" s="124">
        <f t="shared" si="618"/>
        <v>0</v>
      </c>
      <c r="CE153" s="124"/>
      <c r="CF153" s="124">
        <f>(CE153*$E153*$G153*$H153*$N153*$CF$13)</f>
        <v>0</v>
      </c>
      <c r="CG153" s="124">
        <v>0</v>
      </c>
      <c r="CH153" s="124">
        <f t="shared" si="619"/>
        <v>0</v>
      </c>
      <c r="CI153" s="124"/>
      <c r="CJ153" s="124">
        <f t="shared" si="620"/>
        <v>0</v>
      </c>
      <c r="CK153" s="124"/>
      <c r="CL153" s="124">
        <f t="shared" si="621"/>
        <v>0</v>
      </c>
      <c r="CM153" s="124"/>
      <c r="CN153" s="124">
        <f t="shared" si="622"/>
        <v>0</v>
      </c>
      <c r="CO153" s="124"/>
      <c r="CP153" s="124">
        <f>(CO153*$E153*$G153*$H153*$M153*$CP$13)</f>
        <v>0</v>
      </c>
      <c r="CQ153" s="124"/>
      <c r="CR153" s="124">
        <f t="shared" si="623"/>
        <v>0</v>
      </c>
      <c r="CS153" s="124"/>
      <c r="CT153" s="124">
        <f>(CS153*$E153*$G153*$H153*$N153*$CT$13)</f>
        <v>0</v>
      </c>
      <c r="CU153" s="124"/>
      <c r="CV153" s="124">
        <f>(CU153*$E153*$G153*$H153*$N153*$CV$13)</f>
        <v>0</v>
      </c>
      <c r="CW153" s="124">
        <v>0</v>
      </c>
      <c r="CX153" s="124">
        <f t="shared" si="624"/>
        <v>0</v>
      </c>
      <c r="CY153" s="140">
        <v>0</v>
      </c>
      <c r="CZ153" s="124">
        <f t="shared" si="625"/>
        <v>0</v>
      </c>
      <c r="DA153" s="124">
        <v>0</v>
      </c>
      <c r="DB153" s="129">
        <f t="shared" si="626"/>
        <v>0</v>
      </c>
      <c r="DC153" s="124">
        <v>0</v>
      </c>
      <c r="DD153" s="124">
        <f t="shared" si="627"/>
        <v>0</v>
      </c>
      <c r="DE153" s="141"/>
      <c r="DF153" s="124">
        <f t="shared" si="628"/>
        <v>0</v>
      </c>
      <c r="DG153" s="124"/>
      <c r="DH153" s="124">
        <f t="shared" si="629"/>
        <v>0</v>
      </c>
      <c r="DI153" s="124"/>
      <c r="DJ153" s="124">
        <f t="shared" si="630"/>
        <v>0</v>
      </c>
      <c r="DK153" s="124"/>
      <c r="DL153" s="129">
        <f t="shared" si="633"/>
        <v>0</v>
      </c>
      <c r="DM153" s="124">
        <f t="shared" si="632"/>
        <v>265</v>
      </c>
      <c r="DN153" s="124">
        <f t="shared" si="632"/>
        <v>112377890.28106669</v>
      </c>
    </row>
    <row r="154" spans="1:118" ht="30" customHeight="1" x14ac:dyDescent="0.25">
      <c r="A154" s="104"/>
      <c r="B154" s="135">
        <v>122</v>
      </c>
      <c r="C154" s="238" t="s">
        <v>396</v>
      </c>
      <c r="D154" s="118" t="s">
        <v>397</v>
      </c>
      <c r="E154" s="107">
        <f t="shared" si="586"/>
        <v>23460</v>
      </c>
      <c r="F154" s="108">
        <v>23500</v>
      </c>
      <c r="G154" s="136">
        <v>1.92</v>
      </c>
      <c r="H154" s="149">
        <v>1.4</v>
      </c>
      <c r="I154" s="150"/>
      <c r="J154" s="150"/>
      <c r="K154" s="150"/>
      <c r="L154" s="121"/>
      <c r="M154" s="122">
        <v>1.4</v>
      </c>
      <c r="N154" s="122">
        <v>1.68</v>
      </c>
      <c r="O154" s="122">
        <v>2.23</v>
      </c>
      <c r="P154" s="123">
        <v>2.57</v>
      </c>
      <c r="Q154" s="124"/>
      <c r="R154" s="124">
        <f t="shared" si="593"/>
        <v>0</v>
      </c>
      <c r="S154" s="124"/>
      <c r="T154" s="124">
        <f t="shared" si="377"/>
        <v>0</v>
      </c>
      <c r="U154" s="124"/>
      <c r="V154" s="124">
        <f t="shared" si="594"/>
        <v>0</v>
      </c>
      <c r="W154" s="124">
        <v>245</v>
      </c>
      <c r="X154" s="124">
        <f t="shared" si="595"/>
        <v>26629998.859519996</v>
      </c>
      <c r="Y154" s="124">
        <v>0</v>
      </c>
      <c r="Z154" s="124">
        <f t="shared" si="380"/>
        <v>0</v>
      </c>
      <c r="AA154" s="124"/>
      <c r="AB154" s="124"/>
      <c r="AC154" s="124"/>
      <c r="AD154" s="124">
        <f t="shared" si="596"/>
        <v>0</v>
      </c>
      <c r="AE154" s="124"/>
      <c r="AF154" s="124"/>
      <c r="AG154" s="124"/>
      <c r="AH154" s="124">
        <f t="shared" si="597"/>
        <v>0</v>
      </c>
      <c r="AI154" s="124"/>
      <c r="AJ154" s="124"/>
      <c r="AK154" s="125"/>
      <c r="AL154" s="124">
        <f t="shared" si="598"/>
        <v>0</v>
      </c>
      <c r="AM154" s="124"/>
      <c r="AN154" s="124">
        <f t="shared" si="599"/>
        <v>0</v>
      </c>
      <c r="AO154" s="124">
        <v>0</v>
      </c>
      <c r="AP154" s="124">
        <f t="shared" si="600"/>
        <v>0</v>
      </c>
      <c r="AQ154" s="124">
        <v>20</v>
      </c>
      <c r="AR154" s="124">
        <f t="shared" si="464"/>
        <v>2331046.5023999996</v>
      </c>
      <c r="AS154" s="140">
        <v>0</v>
      </c>
      <c r="AT154" s="124">
        <f t="shared" si="601"/>
        <v>0</v>
      </c>
      <c r="AU154" s="124">
        <v>0</v>
      </c>
      <c r="AV154" s="129">
        <f t="shared" si="602"/>
        <v>0</v>
      </c>
      <c r="AW154" s="124"/>
      <c r="AX154" s="124">
        <f t="shared" si="603"/>
        <v>0</v>
      </c>
      <c r="AY154" s="124">
        <v>0</v>
      </c>
      <c r="AZ154" s="124">
        <f t="shared" si="604"/>
        <v>0</v>
      </c>
      <c r="BA154" s="124"/>
      <c r="BB154" s="124">
        <f t="shared" si="605"/>
        <v>0</v>
      </c>
      <c r="BC154" s="124">
        <v>0</v>
      </c>
      <c r="BD154" s="124">
        <f t="shared" si="606"/>
        <v>0</v>
      </c>
      <c r="BE154" s="124">
        <v>0</v>
      </c>
      <c r="BF154" s="124">
        <f t="shared" si="607"/>
        <v>0</v>
      </c>
      <c r="BG154" s="124">
        <v>0</v>
      </c>
      <c r="BH154" s="124">
        <f t="shared" si="608"/>
        <v>0</v>
      </c>
      <c r="BI154" s="124"/>
      <c r="BJ154" s="124">
        <f>(BI154*$E154*$G154*$H154*$M154*$BJ$13)</f>
        <v>0</v>
      </c>
      <c r="BK154" s="124"/>
      <c r="BL154" s="124">
        <f t="shared" si="609"/>
        <v>0</v>
      </c>
      <c r="BM154" s="124">
        <v>170</v>
      </c>
      <c r="BN154" s="124">
        <f t="shared" si="610"/>
        <v>18012632.063999999</v>
      </c>
      <c r="BO154" s="124">
        <v>0</v>
      </c>
      <c r="BP154" s="124">
        <f t="shared" si="611"/>
        <v>0</v>
      </c>
      <c r="BQ154" s="124">
        <v>0</v>
      </c>
      <c r="BR154" s="124">
        <f t="shared" si="612"/>
        <v>0</v>
      </c>
      <c r="BS154" s="124"/>
      <c r="BT154" s="124">
        <f t="shared" si="613"/>
        <v>0</v>
      </c>
      <c r="BU154" s="124">
        <v>2</v>
      </c>
      <c r="BV154" s="124">
        <f t="shared" si="614"/>
        <v>254295.98207999993</v>
      </c>
      <c r="BW154" s="124"/>
      <c r="BX154" s="129">
        <f t="shared" si="615"/>
        <v>0</v>
      </c>
      <c r="BY154" s="124">
        <v>0</v>
      </c>
      <c r="BZ154" s="124">
        <f t="shared" si="616"/>
        <v>0</v>
      </c>
      <c r="CA154" s="124"/>
      <c r="CB154" s="124">
        <f t="shared" si="617"/>
        <v>0</v>
      </c>
      <c r="CC154" s="124">
        <v>0</v>
      </c>
      <c r="CD154" s="124">
        <f t="shared" si="618"/>
        <v>0</v>
      </c>
      <c r="CE154" s="124">
        <v>5</v>
      </c>
      <c r="CF154" s="124">
        <f t="shared" ref="CF154:CF156" si="634">(CE154*$E154*$G154*$H154*$N154*$CF$13)/12*11+(CE154*$F154*$G154*$H154*$N154*$CF$13)/12</f>
        <v>529783.29599999986</v>
      </c>
      <c r="CG154" s="124">
        <v>0</v>
      </c>
      <c r="CH154" s="124">
        <f t="shared" si="619"/>
        <v>0</v>
      </c>
      <c r="CI154" s="124"/>
      <c r="CJ154" s="124">
        <f t="shared" si="620"/>
        <v>0</v>
      </c>
      <c r="CK154" s="124"/>
      <c r="CL154" s="124">
        <f t="shared" si="621"/>
        <v>0</v>
      </c>
      <c r="CM154" s="124"/>
      <c r="CN154" s="124">
        <f t="shared" si="622"/>
        <v>0</v>
      </c>
      <c r="CO154" s="124">
        <v>2</v>
      </c>
      <c r="CP154" s="124">
        <f t="shared" ref="CP154:CP157" si="635">(CO154*$E154*$G154*$H154*$M154*$CP$13)/12*11+(CO154*$F154*$G154*$H154*$M154*$CP$13)/12</f>
        <v>158934.98879999996</v>
      </c>
      <c r="CQ154" s="124"/>
      <c r="CR154" s="124">
        <f t="shared" si="623"/>
        <v>0</v>
      </c>
      <c r="CS154" s="124">
        <v>1</v>
      </c>
      <c r="CT154" s="124">
        <f t="shared" ref="CT154" si="636">(CS154*$E154*$G154*$H154*$N154*$CT$13)/12*11+(CS154*$F154*$G154*$H154*$N154*$CT$13)/12</f>
        <v>105956.65919999998</v>
      </c>
      <c r="CU154" s="124"/>
      <c r="CV154" s="124">
        <f>(CU154*$E154*$G154*$H154*$N154*$CV$13)</f>
        <v>0</v>
      </c>
      <c r="CW154" s="124">
        <v>0</v>
      </c>
      <c r="CX154" s="124">
        <f t="shared" si="624"/>
        <v>0</v>
      </c>
      <c r="CY154" s="140">
        <v>0</v>
      </c>
      <c r="CZ154" s="124">
        <f t="shared" si="625"/>
        <v>0</v>
      </c>
      <c r="DA154" s="124">
        <v>0</v>
      </c>
      <c r="DB154" s="129">
        <f t="shared" si="626"/>
        <v>0</v>
      </c>
      <c r="DC154" s="124">
        <v>0</v>
      </c>
      <c r="DD154" s="124">
        <f t="shared" si="627"/>
        <v>0</v>
      </c>
      <c r="DE154" s="141"/>
      <c r="DF154" s="124">
        <f t="shared" si="628"/>
        <v>0</v>
      </c>
      <c r="DG154" s="124"/>
      <c r="DH154" s="124">
        <f t="shared" si="629"/>
        <v>0</v>
      </c>
      <c r="DI154" s="124"/>
      <c r="DJ154" s="124">
        <f t="shared" si="630"/>
        <v>0</v>
      </c>
      <c r="DK154" s="124"/>
      <c r="DL154" s="129">
        <f t="shared" si="633"/>
        <v>0</v>
      </c>
      <c r="DM154" s="124">
        <f t="shared" si="632"/>
        <v>445</v>
      </c>
      <c r="DN154" s="124">
        <f t="shared" si="632"/>
        <v>48022648.351999998</v>
      </c>
    </row>
    <row r="155" spans="1:118" ht="30" customHeight="1" x14ac:dyDescent="0.25">
      <c r="A155" s="104"/>
      <c r="B155" s="135">
        <v>123</v>
      </c>
      <c r="C155" s="238" t="s">
        <v>398</v>
      </c>
      <c r="D155" s="118" t="s">
        <v>399</v>
      </c>
      <c r="E155" s="107">
        <f t="shared" si="586"/>
        <v>23460</v>
      </c>
      <c r="F155" s="108">
        <v>23500</v>
      </c>
      <c r="G155" s="136">
        <v>1.39</v>
      </c>
      <c r="H155" s="149">
        <v>1.4</v>
      </c>
      <c r="I155" s="150"/>
      <c r="J155" s="150"/>
      <c r="K155" s="150"/>
      <c r="L155" s="121"/>
      <c r="M155" s="122">
        <v>1.4</v>
      </c>
      <c r="N155" s="122">
        <v>1.68</v>
      </c>
      <c r="O155" s="122">
        <v>2.23</v>
      </c>
      <c r="P155" s="123">
        <v>2.57</v>
      </c>
      <c r="Q155" s="124"/>
      <c r="R155" s="124">
        <f t="shared" si="593"/>
        <v>0</v>
      </c>
      <c r="S155" s="124"/>
      <c r="T155" s="124">
        <f t="shared" si="377"/>
        <v>0</v>
      </c>
      <c r="U155" s="124"/>
      <c r="V155" s="124">
        <f t="shared" si="594"/>
        <v>0</v>
      </c>
      <c r="W155" s="124">
        <v>320</v>
      </c>
      <c r="X155" s="124">
        <f t="shared" si="595"/>
        <v>25180747.220906664</v>
      </c>
      <c r="Y155" s="124">
        <v>0</v>
      </c>
      <c r="Z155" s="124">
        <f t="shared" si="380"/>
        <v>0</v>
      </c>
      <c r="AA155" s="124"/>
      <c r="AB155" s="124"/>
      <c r="AC155" s="124"/>
      <c r="AD155" s="124">
        <f t="shared" si="596"/>
        <v>0</v>
      </c>
      <c r="AE155" s="124"/>
      <c r="AF155" s="124"/>
      <c r="AG155" s="124"/>
      <c r="AH155" s="124">
        <f t="shared" si="597"/>
        <v>0</v>
      </c>
      <c r="AI155" s="124"/>
      <c r="AJ155" s="124"/>
      <c r="AK155" s="125"/>
      <c r="AL155" s="124">
        <f t="shared" si="598"/>
        <v>0</v>
      </c>
      <c r="AM155" s="124"/>
      <c r="AN155" s="124">
        <f t="shared" si="599"/>
        <v>0</v>
      </c>
      <c r="AO155" s="124">
        <v>0</v>
      </c>
      <c r="AP155" s="124">
        <f t="shared" si="600"/>
        <v>0</v>
      </c>
      <c r="AQ155" s="124">
        <v>25</v>
      </c>
      <c r="AR155" s="124">
        <f t="shared" si="464"/>
        <v>2109475.676</v>
      </c>
      <c r="AS155" s="140">
        <v>0</v>
      </c>
      <c r="AT155" s="124">
        <f t="shared" si="601"/>
        <v>0</v>
      </c>
      <c r="AU155" s="124">
        <v>0</v>
      </c>
      <c r="AV155" s="129">
        <f t="shared" si="602"/>
        <v>0</v>
      </c>
      <c r="AW155" s="124"/>
      <c r="AX155" s="124">
        <f t="shared" si="603"/>
        <v>0</v>
      </c>
      <c r="AY155" s="124">
        <v>0</v>
      </c>
      <c r="AZ155" s="124">
        <f t="shared" si="604"/>
        <v>0</v>
      </c>
      <c r="BA155" s="124"/>
      <c r="BB155" s="124">
        <f t="shared" si="605"/>
        <v>0</v>
      </c>
      <c r="BC155" s="124">
        <v>0</v>
      </c>
      <c r="BD155" s="124">
        <f t="shared" si="606"/>
        <v>0</v>
      </c>
      <c r="BE155" s="124">
        <v>0</v>
      </c>
      <c r="BF155" s="124">
        <f t="shared" si="607"/>
        <v>0</v>
      </c>
      <c r="BG155" s="124">
        <v>0</v>
      </c>
      <c r="BH155" s="124">
        <f t="shared" si="608"/>
        <v>0</v>
      </c>
      <c r="BI155" s="124">
        <v>5</v>
      </c>
      <c r="BJ155" s="124">
        <f>(BI155*$E155*$G155*$H155*$M155*$BJ$13)/12*11+(BI155*$F155*$G155*$H155*$M155*$BJ$13)/12</f>
        <v>383541.03199999995</v>
      </c>
      <c r="BK155" s="124"/>
      <c r="BL155" s="124">
        <f t="shared" si="609"/>
        <v>0</v>
      </c>
      <c r="BM155" s="124">
        <v>165</v>
      </c>
      <c r="BN155" s="124">
        <f t="shared" si="610"/>
        <v>12656854.055999998</v>
      </c>
      <c r="BO155" s="124">
        <v>0</v>
      </c>
      <c r="BP155" s="124">
        <f t="shared" si="611"/>
        <v>0</v>
      </c>
      <c r="BQ155" s="124">
        <v>10</v>
      </c>
      <c r="BR155" s="124">
        <f t="shared" si="612"/>
        <v>767082.06400000001</v>
      </c>
      <c r="BS155" s="124"/>
      <c r="BT155" s="124">
        <f t="shared" si="613"/>
        <v>0</v>
      </c>
      <c r="BU155" s="124">
        <v>0</v>
      </c>
      <c r="BV155" s="124">
        <f t="shared" si="614"/>
        <v>0</v>
      </c>
      <c r="BW155" s="124"/>
      <c r="BX155" s="129">
        <f t="shared" si="615"/>
        <v>0</v>
      </c>
      <c r="BY155" s="124">
        <v>0</v>
      </c>
      <c r="BZ155" s="124">
        <f t="shared" si="616"/>
        <v>0</v>
      </c>
      <c r="CA155" s="124"/>
      <c r="CB155" s="124">
        <f t="shared" si="617"/>
        <v>0</v>
      </c>
      <c r="CC155" s="124">
        <v>0</v>
      </c>
      <c r="CD155" s="124">
        <f t="shared" si="618"/>
        <v>0</v>
      </c>
      <c r="CE155" s="124">
        <v>5</v>
      </c>
      <c r="CF155" s="124">
        <f t="shared" si="634"/>
        <v>383541.03200000001</v>
      </c>
      <c r="CG155" s="124">
        <v>0</v>
      </c>
      <c r="CH155" s="124">
        <f t="shared" si="619"/>
        <v>0</v>
      </c>
      <c r="CI155" s="124"/>
      <c r="CJ155" s="124">
        <f t="shared" si="620"/>
        <v>0</v>
      </c>
      <c r="CK155" s="124"/>
      <c r="CL155" s="124">
        <f t="shared" si="621"/>
        <v>0</v>
      </c>
      <c r="CM155" s="124"/>
      <c r="CN155" s="124">
        <f t="shared" si="622"/>
        <v>0</v>
      </c>
      <c r="CO155" s="124">
        <v>2</v>
      </c>
      <c r="CP155" s="124">
        <f t="shared" si="635"/>
        <v>115062.30959999998</v>
      </c>
      <c r="CQ155" s="124"/>
      <c r="CR155" s="124">
        <f t="shared" si="623"/>
        <v>0</v>
      </c>
      <c r="CS155" s="124"/>
      <c r="CT155" s="124">
        <f>(CS155*$E155*$G155*$H155*$N155*$CT$13)</f>
        <v>0</v>
      </c>
      <c r="CU155" s="124">
        <v>5</v>
      </c>
      <c r="CV155" s="124">
        <f t="shared" ref="CV155" si="637">(CU155*$E155*$G155*$H155*$N155*$CV$13)/12*11+(CU155*$F155*$G155*$H155*$N155*$CV$13)/12</f>
        <v>383541.03200000001</v>
      </c>
      <c r="CW155" s="124">
        <v>0</v>
      </c>
      <c r="CX155" s="124">
        <f t="shared" si="624"/>
        <v>0</v>
      </c>
      <c r="CY155" s="140">
        <v>0</v>
      </c>
      <c r="CZ155" s="124">
        <f t="shared" si="625"/>
        <v>0</v>
      </c>
      <c r="DA155" s="124">
        <v>0</v>
      </c>
      <c r="DB155" s="129">
        <f t="shared" si="626"/>
        <v>0</v>
      </c>
      <c r="DC155" s="124">
        <v>0</v>
      </c>
      <c r="DD155" s="124">
        <f t="shared" si="627"/>
        <v>0</v>
      </c>
      <c r="DE155" s="141"/>
      <c r="DF155" s="124">
        <f t="shared" si="628"/>
        <v>0</v>
      </c>
      <c r="DG155" s="124"/>
      <c r="DH155" s="124">
        <f t="shared" si="629"/>
        <v>0</v>
      </c>
      <c r="DI155" s="124"/>
      <c r="DJ155" s="124">
        <f t="shared" si="630"/>
        <v>0</v>
      </c>
      <c r="DK155" s="124"/>
      <c r="DL155" s="129">
        <f t="shared" si="633"/>
        <v>0</v>
      </c>
      <c r="DM155" s="124">
        <f t="shared" si="632"/>
        <v>537</v>
      </c>
      <c r="DN155" s="124">
        <f t="shared" si="632"/>
        <v>41979844.42250666</v>
      </c>
    </row>
    <row r="156" spans="1:118" ht="30" customHeight="1" x14ac:dyDescent="0.25">
      <c r="A156" s="104"/>
      <c r="B156" s="135">
        <v>124</v>
      </c>
      <c r="C156" s="238" t="s">
        <v>400</v>
      </c>
      <c r="D156" s="118" t="s">
        <v>401</v>
      </c>
      <c r="E156" s="107">
        <f t="shared" si="586"/>
        <v>23460</v>
      </c>
      <c r="F156" s="108">
        <v>23500</v>
      </c>
      <c r="G156" s="136">
        <v>1.89</v>
      </c>
      <c r="H156" s="149">
        <v>1.4</v>
      </c>
      <c r="I156" s="150"/>
      <c r="J156" s="150"/>
      <c r="K156" s="150"/>
      <c r="L156" s="121"/>
      <c r="M156" s="122">
        <v>1.4</v>
      </c>
      <c r="N156" s="122">
        <v>1.68</v>
      </c>
      <c r="O156" s="122">
        <v>2.23</v>
      </c>
      <c r="P156" s="123">
        <v>2.57</v>
      </c>
      <c r="Q156" s="124"/>
      <c r="R156" s="124">
        <f t="shared" si="593"/>
        <v>0</v>
      </c>
      <c r="S156" s="124"/>
      <c r="T156" s="124">
        <f t="shared" si="377"/>
        <v>0</v>
      </c>
      <c r="U156" s="124"/>
      <c r="V156" s="124">
        <f t="shared" si="594"/>
        <v>0</v>
      </c>
      <c r="W156" s="124">
        <v>137</v>
      </c>
      <c r="X156" s="124">
        <f t="shared" si="595"/>
        <v>14658387.765084002</v>
      </c>
      <c r="Y156" s="124"/>
      <c r="Z156" s="124">
        <f t="shared" si="380"/>
        <v>0</v>
      </c>
      <c r="AA156" s="124"/>
      <c r="AB156" s="124"/>
      <c r="AC156" s="124"/>
      <c r="AD156" s="124">
        <f t="shared" si="596"/>
        <v>0</v>
      </c>
      <c r="AE156" s="124"/>
      <c r="AF156" s="124"/>
      <c r="AG156" s="124"/>
      <c r="AH156" s="124">
        <f t="shared" si="597"/>
        <v>0</v>
      </c>
      <c r="AI156" s="124"/>
      <c r="AJ156" s="124"/>
      <c r="AK156" s="125"/>
      <c r="AL156" s="124">
        <f t="shared" si="598"/>
        <v>0</v>
      </c>
      <c r="AM156" s="124"/>
      <c r="AN156" s="124">
        <f t="shared" si="599"/>
        <v>0</v>
      </c>
      <c r="AO156" s="124"/>
      <c r="AP156" s="124">
        <f t="shared" si="600"/>
        <v>0</v>
      </c>
      <c r="AQ156" s="124">
        <v>68</v>
      </c>
      <c r="AR156" s="124">
        <f t="shared" si="464"/>
        <v>7801721.2627199981</v>
      </c>
      <c r="AS156" s="140">
        <v>0</v>
      </c>
      <c r="AT156" s="124">
        <f t="shared" si="601"/>
        <v>0</v>
      </c>
      <c r="AU156" s="124"/>
      <c r="AV156" s="129">
        <f t="shared" si="602"/>
        <v>0</v>
      </c>
      <c r="AW156" s="124"/>
      <c r="AX156" s="124">
        <f t="shared" si="603"/>
        <v>0</v>
      </c>
      <c r="AY156" s="124"/>
      <c r="AZ156" s="124">
        <f t="shared" si="604"/>
        <v>0</v>
      </c>
      <c r="BA156" s="124"/>
      <c r="BB156" s="124">
        <f t="shared" si="605"/>
        <v>0</v>
      </c>
      <c r="BC156" s="124"/>
      <c r="BD156" s="124">
        <f t="shared" si="606"/>
        <v>0</v>
      </c>
      <c r="BE156" s="124"/>
      <c r="BF156" s="124">
        <f t="shared" si="607"/>
        <v>0</v>
      </c>
      <c r="BG156" s="124"/>
      <c r="BH156" s="124">
        <f t="shared" si="608"/>
        <v>0</v>
      </c>
      <c r="BI156" s="124"/>
      <c r="BJ156" s="124">
        <f>(BI156*$E156*$G156*$H156*$M156*$BJ$13)</f>
        <v>0</v>
      </c>
      <c r="BK156" s="124"/>
      <c r="BL156" s="124">
        <f t="shared" si="609"/>
        <v>0</v>
      </c>
      <c r="BM156" s="124">
        <v>49</v>
      </c>
      <c r="BN156" s="124">
        <f t="shared" si="610"/>
        <v>5110753.2335999999</v>
      </c>
      <c r="BO156" s="124"/>
      <c r="BP156" s="124">
        <f t="shared" si="611"/>
        <v>0</v>
      </c>
      <c r="BQ156" s="124">
        <v>0</v>
      </c>
      <c r="BR156" s="124">
        <f>(BQ156*$E156*$G156*$H156*$N156*$BR$13)</f>
        <v>0</v>
      </c>
      <c r="BS156" s="124"/>
      <c r="BT156" s="124">
        <f t="shared" si="613"/>
        <v>0</v>
      </c>
      <c r="BU156" s="124">
        <v>0</v>
      </c>
      <c r="BV156" s="124">
        <f t="shared" si="614"/>
        <v>0</v>
      </c>
      <c r="BW156" s="124"/>
      <c r="BX156" s="129">
        <f t="shared" si="615"/>
        <v>0</v>
      </c>
      <c r="BY156" s="124"/>
      <c r="BZ156" s="124">
        <f t="shared" si="616"/>
        <v>0</v>
      </c>
      <c r="CA156" s="124"/>
      <c r="CB156" s="124">
        <f t="shared" si="617"/>
        <v>0</v>
      </c>
      <c r="CC156" s="124"/>
      <c r="CD156" s="124">
        <f t="shared" si="618"/>
        <v>0</v>
      </c>
      <c r="CE156" s="124"/>
      <c r="CF156" s="124">
        <f t="shared" si="634"/>
        <v>0</v>
      </c>
      <c r="CG156" s="124"/>
      <c r="CH156" s="124">
        <f t="shared" si="619"/>
        <v>0</v>
      </c>
      <c r="CI156" s="124"/>
      <c r="CJ156" s="124">
        <f t="shared" si="620"/>
        <v>0</v>
      </c>
      <c r="CK156" s="124"/>
      <c r="CL156" s="124">
        <f t="shared" si="621"/>
        <v>0</v>
      </c>
      <c r="CM156" s="124"/>
      <c r="CN156" s="124">
        <f t="shared" si="622"/>
        <v>0</v>
      </c>
      <c r="CO156" s="124"/>
      <c r="CP156" s="124">
        <f t="shared" si="635"/>
        <v>0</v>
      </c>
      <c r="CQ156" s="124"/>
      <c r="CR156" s="124">
        <f t="shared" si="623"/>
        <v>0</v>
      </c>
      <c r="CS156" s="124"/>
      <c r="CT156" s="124">
        <f>(CS156*$E156*$G156*$H156*$N156*$CT$13)</f>
        <v>0</v>
      </c>
      <c r="CU156" s="124"/>
      <c r="CV156" s="124">
        <f>(CU156*$E156*$G156*$H156*$N156*$CV$13)</f>
        <v>0</v>
      </c>
      <c r="CW156" s="124"/>
      <c r="CX156" s="124">
        <f t="shared" si="624"/>
        <v>0</v>
      </c>
      <c r="CY156" s="140">
        <v>0</v>
      </c>
      <c r="CZ156" s="124">
        <f t="shared" si="625"/>
        <v>0</v>
      </c>
      <c r="DA156" s="124"/>
      <c r="DB156" s="129">
        <f t="shared" si="626"/>
        <v>0</v>
      </c>
      <c r="DC156" s="124"/>
      <c r="DD156" s="124">
        <f t="shared" si="627"/>
        <v>0</v>
      </c>
      <c r="DE156" s="141"/>
      <c r="DF156" s="124">
        <f t="shared" si="628"/>
        <v>0</v>
      </c>
      <c r="DG156" s="124"/>
      <c r="DH156" s="124">
        <f t="shared" si="629"/>
        <v>0</v>
      </c>
      <c r="DI156" s="124"/>
      <c r="DJ156" s="124">
        <f t="shared" si="630"/>
        <v>0</v>
      </c>
      <c r="DK156" s="124"/>
      <c r="DL156" s="129">
        <f t="shared" si="633"/>
        <v>0</v>
      </c>
      <c r="DM156" s="124">
        <f t="shared" si="632"/>
        <v>254</v>
      </c>
      <c r="DN156" s="124">
        <f t="shared" si="632"/>
        <v>27570862.261404</v>
      </c>
    </row>
    <row r="157" spans="1:118" ht="30" customHeight="1" x14ac:dyDescent="0.25">
      <c r="A157" s="104"/>
      <c r="B157" s="135">
        <v>125</v>
      </c>
      <c r="C157" s="238" t="s">
        <v>402</v>
      </c>
      <c r="D157" s="118" t="s">
        <v>403</v>
      </c>
      <c r="E157" s="107">
        <f t="shared" si="586"/>
        <v>23460</v>
      </c>
      <c r="F157" s="108">
        <v>23500</v>
      </c>
      <c r="G157" s="136">
        <v>2.56</v>
      </c>
      <c r="H157" s="149">
        <v>1.4</v>
      </c>
      <c r="I157" s="150"/>
      <c r="J157" s="150"/>
      <c r="K157" s="150"/>
      <c r="L157" s="121"/>
      <c r="M157" s="122">
        <v>1.4</v>
      </c>
      <c r="N157" s="122">
        <v>1.68</v>
      </c>
      <c r="O157" s="122">
        <v>2.23</v>
      </c>
      <c r="P157" s="123">
        <v>2.57</v>
      </c>
      <c r="Q157" s="124"/>
      <c r="R157" s="124">
        <f t="shared" si="593"/>
        <v>0</v>
      </c>
      <c r="S157" s="124"/>
      <c r="T157" s="124">
        <f t="shared" si="377"/>
        <v>0</v>
      </c>
      <c r="U157" s="124"/>
      <c r="V157" s="124">
        <f t="shared" si="594"/>
        <v>0</v>
      </c>
      <c r="W157" s="124">
        <v>60</v>
      </c>
      <c r="X157" s="124">
        <f t="shared" si="595"/>
        <v>8695509.8316799998</v>
      </c>
      <c r="Y157" s="124"/>
      <c r="Z157" s="124">
        <f t="shared" si="380"/>
        <v>0</v>
      </c>
      <c r="AA157" s="124"/>
      <c r="AB157" s="124"/>
      <c r="AC157" s="124"/>
      <c r="AD157" s="124">
        <f t="shared" si="596"/>
        <v>0</v>
      </c>
      <c r="AE157" s="124"/>
      <c r="AF157" s="124"/>
      <c r="AG157" s="124"/>
      <c r="AH157" s="124">
        <f t="shared" si="597"/>
        <v>0</v>
      </c>
      <c r="AI157" s="124"/>
      <c r="AJ157" s="124"/>
      <c r="AK157" s="125"/>
      <c r="AL157" s="124">
        <f t="shared" si="598"/>
        <v>0</v>
      </c>
      <c r="AM157" s="124"/>
      <c r="AN157" s="124">
        <f t="shared" si="599"/>
        <v>0</v>
      </c>
      <c r="AO157" s="124"/>
      <c r="AP157" s="124">
        <f t="shared" si="600"/>
        <v>0</v>
      </c>
      <c r="AQ157" s="124">
        <v>2</v>
      </c>
      <c r="AR157" s="124">
        <f t="shared" si="464"/>
        <v>310806.20032</v>
      </c>
      <c r="AS157" s="140">
        <v>0</v>
      </c>
      <c r="AT157" s="124">
        <f t="shared" si="601"/>
        <v>0</v>
      </c>
      <c r="AU157" s="124"/>
      <c r="AV157" s="129">
        <f t="shared" si="602"/>
        <v>0</v>
      </c>
      <c r="AW157" s="124"/>
      <c r="AX157" s="124">
        <f t="shared" si="603"/>
        <v>0</v>
      </c>
      <c r="AY157" s="124"/>
      <c r="AZ157" s="124">
        <f t="shared" si="604"/>
        <v>0</v>
      </c>
      <c r="BA157" s="124"/>
      <c r="BB157" s="124">
        <f t="shared" si="605"/>
        <v>0</v>
      </c>
      <c r="BC157" s="124"/>
      <c r="BD157" s="124">
        <f t="shared" si="606"/>
        <v>0</v>
      </c>
      <c r="BE157" s="124"/>
      <c r="BF157" s="124">
        <f t="shared" si="607"/>
        <v>0</v>
      </c>
      <c r="BG157" s="124"/>
      <c r="BH157" s="124">
        <f t="shared" si="608"/>
        <v>0</v>
      </c>
      <c r="BI157" s="124"/>
      <c r="BJ157" s="124">
        <f>(BI157*$E157*$G157*$H157*$M157*$BJ$13)</f>
        <v>0</v>
      </c>
      <c r="BK157" s="124"/>
      <c r="BL157" s="124">
        <f t="shared" si="609"/>
        <v>0</v>
      </c>
      <c r="BM157" s="124">
        <v>2</v>
      </c>
      <c r="BN157" s="124">
        <f t="shared" si="610"/>
        <v>282551.09119999997</v>
      </c>
      <c r="BO157" s="124"/>
      <c r="BP157" s="124">
        <f t="shared" si="611"/>
        <v>0</v>
      </c>
      <c r="BQ157" s="124">
        <v>0</v>
      </c>
      <c r="BR157" s="124">
        <f>(BQ157*$E157*$G157*$H157*$N157*$BR$13)</f>
        <v>0</v>
      </c>
      <c r="BS157" s="124"/>
      <c r="BT157" s="124">
        <f t="shared" si="613"/>
        <v>0</v>
      </c>
      <c r="BU157" s="124">
        <v>1</v>
      </c>
      <c r="BV157" s="124">
        <f t="shared" si="614"/>
        <v>169530.65471999999</v>
      </c>
      <c r="BW157" s="124"/>
      <c r="BX157" s="129">
        <f t="shared" si="615"/>
        <v>0</v>
      </c>
      <c r="BY157" s="124"/>
      <c r="BZ157" s="124">
        <f t="shared" si="616"/>
        <v>0</v>
      </c>
      <c r="CA157" s="124"/>
      <c r="CB157" s="124">
        <f t="shared" si="617"/>
        <v>0</v>
      </c>
      <c r="CC157" s="124"/>
      <c r="CD157" s="124">
        <f t="shared" si="618"/>
        <v>0</v>
      </c>
      <c r="CE157" s="124"/>
      <c r="CF157" s="124">
        <f>(CE157*$E157*$G157*$H157*$N157*$CF$13)</f>
        <v>0</v>
      </c>
      <c r="CG157" s="124"/>
      <c r="CH157" s="124">
        <f t="shared" si="619"/>
        <v>0</v>
      </c>
      <c r="CI157" s="124"/>
      <c r="CJ157" s="124">
        <f t="shared" si="620"/>
        <v>0</v>
      </c>
      <c r="CK157" s="124"/>
      <c r="CL157" s="124">
        <f t="shared" si="621"/>
        <v>0</v>
      </c>
      <c r="CM157" s="124">
        <v>1</v>
      </c>
      <c r="CN157" s="124">
        <f t="shared" ref="CN157" si="638">(CM157*$E157*$G157*$H157*$M157*$CN$13)/12*11+(CM157*$F157*$G157*$H157*$M157*$CN$13)/12</f>
        <v>117729.62133333333</v>
      </c>
      <c r="CO157" s="124">
        <v>1</v>
      </c>
      <c r="CP157" s="124">
        <f t="shared" si="635"/>
        <v>105956.65919999999</v>
      </c>
      <c r="CQ157" s="124"/>
      <c r="CR157" s="124">
        <f t="shared" si="623"/>
        <v>0</v>
      </c>
      <c r="CS157" s="124"/>
      <c r="CT157" s="124">
        <f>(CS157*$E157*$G157*$H157*$N157*$CT$13)</f>
        <v>0</v>
      </c>
      <c r="CU157" s="124"/>
      <c r="CV157" s="124">
        <f>(CU157*$E157*$G157*$H157*$N157*$CV$13)</f>
        <v>0</v>
      </c>
      <c r="CW157" s="124"/>
      <c r="CX157" s="124">
        <f t="shared" si="624"/>
        <v>0</v>
      </c>
      <c r="CY157" s="140">
        <v>0</v>
      </c>
      <c r="CZ157" s="124">
        <f t="shared" si="625"/>
        <v>0</v>
      </c>
      <c r="DA157" s="124"/>
      <c r="DB157" s="129">
        <f t="shared" si="626"/>
        <v>0</v>
      </c>
      <c r="DC157" s="124"/>
      <c r="DD157" s="124">
        <f t="shared" si="627"/>
        <v>0</v>
      </c>
      <c r="DE157" s="141"/>
      <c r="DF157" s="124">
        <f t="shared" si="628"/>
        <v>0</v>
      </c>
      <c r="DG157" s="124"/>
      <c r="DH157" s="124">
        <f t="shared" si="629"/>
        <v>0</v>
      </c>
      <c r="DI157" s="124"/>
      <c r="DJ157" s="124">
        <f t="shared" si="630"/>
        <v>0</v>
      </c>
      <c r="DK157" s="124"/>
      <c r="DL157" s="129">
        <f t="shared" si="633"/>
        <v>0</v>
      </c>
      <c r="DM157" s="124">
        <f t="shared" si="632"/>
        <v>67</v>
      </c>
      <c r="DN157" s="124">
        <f t="shared" si="632"/>
        <v>9682084.0584533308</v>
      </c>
    </row>
    <row r="158" spans="1:118" s="236" customFormat="1" ht="16.5" customHeight="1" x14ac:dyDescent="0.25">
      <c r="A158" s="104">
        <v>18</v>
      </c>
      <c r="B158" s="106"/>
      <c r="C158" s="106"/>
      <c r="D158" s="106" t="s">
        <v>404</v>
      </c>
      <c r="E158" s="107">
        <f t="shared" si="586"/>
        <v>23460</v>
      </c>
      <c r="F158" s="108">
        <v>23500</v>
      </c>
      <c r="G158" s="144"/>
      <c r="H158" s="120"/>
      <c r="I158" s="121"/>
      <c r="J158" s="121"/>
      <c r="K158" s="121"/>
      <c r="L158" s="121"/>
      <c r="M158" s="133">
        <v>1.4</v>
      </c>
      <c r="N158" s="133">
        <v>1.68</v>
      </c>
      <c r="O158" s="133">
        <v>2.23</v>
      </c>
      <c r="P158" s="134">
        <v>2.57</v>
      </c>
      <c r="Q158" s="115">
        <f>SUM(Q159:Q161)</f>
        <v>371</v>
      </c>
      <c r="R158" s="115">
        <f t="shared" ref="R158:Z158" si="639">SUM(R159:R161)</f>
        <v>20686809.168666668</v>
      </c>
      <c r="S158" s="115">
        <f t="shared" si="639"/>
        <v>0</v>
      </c>
      <c r="T158" s="115">
        <f t="shared" si="639"/>
        <v>0</v>
      </c>
      <c r="U158" s="115">
        <f t="shared" si="639"/>
        <v>47</v>
      </c>
      <c r="V158" s="115">
        <f t="shared" si="639"/>
        <v>3079983.2257226664</v>
      </c>
      <c r="W158" s="115">
        <f t="shared" si="639"/>
        <v>0</v>
      </c>
      <c r="X158" s="115">
        <f t="shared" si="639"/>
        <v>0</v>
      </c>
      <c r="Y158" s="115">
        <f t="shared" si="639"/>
        <v>0</v>
      </c>
      <c r="Z158" s="115">
        <f t="shared" si="639"/>
        <v>0</v>
      </c>
      <c r="AA158" s="115"/>
      <c r="AB158" s="115"/>
      <c r="AC158" s="115">
        <f t="shared" ref="AC158:AH158" si="640">SUM(AC159:AC161)</f>
        <v>0</v>
      </c>
      <c r="AD158" s="115">
        <f t="shared" si="640"/>
        <v>0</v>
      </c>
      <c r="AE158" s="115">
        <f t="shared" si="640"/>
        <v>0</v>
      </c>
      <c r="AF158" s="115">
        <f t="shared" si="640"/>
        <v>0</v>
      </c>
      <c r="AG158" s="115">
        <f t="shared" si="640"/>
        <v>111</v>
      </c>
      <c r="AH158" s="115">
        <f t="shared" si="640"/>
        <v>5580896.4904000014</v>
      </c>
      <c r="AI158" s="115"/>
      <c r="AJ158" s="115"/>
      <c r="AK158" s="115">
        <f t="shared" ref="AK158:CV158" si="641">SUM(AK159:AK161)</f>
        <v>0</v>
      </c>
      <c r="AL158" s="115">
        <f t="shared" si="641"/>
        <v>0</v>
      </c>
      <c r="AM158" s="115">
        <f t="shared" si="641"/>
        <v>0</v>
      </c>
      <c r="AN158" s="115">
        <f t="shared" si="641"/>
        <v>0</v>
      </c>
      <c r="AO158" s="115">
        <f t="shared" si="641"/>
        <v>0</v>
      </c>
      <c r="AP158" s="115">
        <f t="shared" si="641"/>
        <v>0</v>
      </c>
      <c r="AQ158" s="115">
        <f t="shared" si="641"/>
        <v>0</v>
      </c>
      <c r="AR158" s="115">
        <f t="shared" si="641"/>
        <v>0</v>
      </c>
      <c r="AS158" s="115">
        <f t="shared" si="641"/>
        <v>0</v>
      </c>
      <c r="AT158" s="115">
        <f t="shared" si="641"/>
        <v>0</v>
      </c>
      <c r="AU158" s="115">
        <f t="shared" si="641"/>
        <v>1</v>
      </c>
      <c r="AV158" s="115">
        <f t="shared" si="641"/>
        <v>57582.398720000012</v>
      </c>
      <c r="AW158" s="115">
        <f t="shared" si="641"/>
        <v>0</v>
      </c>
      <c r="AX158" s="115">
        <f t="shared" si="641"/>
        <v>0</v>
      </c>
      <c r="AY158" s="115">
        <f t="shared" si="641"/>
        <v>0</v>
      </c>
      <c r="AZ158" s="115">
        <f t="shared" si="641"/>
        <v>0</v>
      </c>
      <c r="BA158" s="115">
        <f t="shared" si="641"/>
        <v>0</v>
      </c>
      <c r="BB158" s="115">
        <f t="shared" si="641"/>
        <v>0</v>
      </c>
      <c r="BC158" s="115">
        <f t="shared" si="641"/>
        <v>0</v>
      </c>
      <c r="BD158" s="115">
        <f t="shared" si="641"/>
        <v>0</v>
      </c>
      <c r="BE158" s="115">
        <f t="shared" si="641"/>
        <v>0</v>
      </c>
      <c r="BF158" s="115">
        <f t="shared" si="641"/>
        <v>0</v>
      </c>
      <c r="BG158" s="115">
        <f t="shared" si="641"/>
        <v>0</v>
      </c>
      <c r="BH158" s="115">
        <f t="shared" si="641"/>
        <v>0</v>
      </c>
      <c r="BI158" s="115">
        <f t="shared" si="641"/>
        <v>0</v>
      </c>
      <c r="BJ158" s="115">
        <f t="shared" si="641"/>
        <v>0</v>
      </c>
      <c r="BK158" s="115">
        <f t="shared" si="641"/>
        <v>0</v>
      </c>
      <c r="BL158" s="115">
        <f t="shared" si="641"/>
        <v>0</v>
      </c>
      <c r="BM158" s="115">
        <f t="shared" si="641"/>
        <v>9</v>
      </c>
      <c r="BN158" s="115">
        <f t="shared" si="641"/>
        <v>606649.17599999998</v>
      </c>
      <c r="BO158" s="115">
        <f t="shared" si="641"/>
        <v>0</v>
      </c>
      <c r="BP158" s="115">
        <f t="shared" si="641"/>
        <v>0</v>
      </c>
      <c r="BQ158" s="115">
        <f t="shared" si="641"/>
        <v>6</v>
      </c>
      <c r="BR158" s="115">
        <f t="shared" si="641"/>
        <v>314085.8112</v>
      </c>
      <c r="BS158" s="115">
        <f t="shared" si="641"/>
        <v>0</v>
      </c>
      <c r="BT158" s="115">
        <f t="shared" si="641"/>
        <v>0</v>
      </c>
      <c r="BU158" s="115">
        <f t="shared" si="641"/>
        <v>1</v>
      </c>
      <c r="BV158" s="115">
        <f t="shared" si="641"/>
        <v>62817.162240000005</v>
      </c>
      <c r="BW158" s="115">
        <f t="shared" si="641"/>
        <v>0</v>
      </c>
      <c r="BX158" s="115">
        <f t="shared" si="641"/>
        <v>0</v>
      </c>
      <c r="BY158" s="115">
        <f t="shared" si="641"/>
        <v>0</v>
      </c>
      <c r="BZ158" s="115">
        <f t="shared" si="641"/>
        <v>0</v>
      </c>
      <c r="CA158" s="115">
        <f t="shared" si="641"/>
        <v>0</v>
      </c>
      <c r="CB158" s="115">
        <f t="shared" si="641"/>
        <v>0</v>
      </c>
      <c r="CC158" s="115">
        <f t="shared" si="641"/>
        <v>0</v>
      </c>
      <c r="CD158" s="115">
        <f t="shared" si="641"/>
        <v>0</v>
      </c>
      <c r="CE158" s="115">
        <f t="shared" si="641"/>
        <v>7</v>
      </c>
      <c r="CF158" s="115">
        <f t="shared" si="641"/>
        <v>396549.10399999993</v>
      </c>
      <c r="CG158" s="115">
        <f t="shared" si="641"/>
        <v>0</v>
      </c>
      <c r="CH158" s="115">
        <f t="shared" si="641"/>
        <v>0</v>
      </c>
      <c r="CI158" s="115">
        <f t="shared" si="641"/>
        <v>0</v>
      </c>
      <c r="CJ158" s="115">
        <f t="shared" si="641"/>
        <v>0</v>
      </c>
      <c r="CK158" s="115">
        <f t="shared" si="641"/>
        <v>0</v>
      </c>
      <c r="CL158" s="115">
        <f t="shared" si="641"/>
        <v>0</v>
      </c>
      <c r="CM158" s="115">
        <f t="shared" si="641"/>
        <v>2</v>
      </c>
      <c r="CN158" s="115">
        <f t="shared" si="641"/>
        <v>112342.43999999999</v>
      </c>
      <c r="CO158" s="115">
        <f t="shared" si="641"/>
        <v>5</v>
      </c>
      <c r="CP158" s="115">
        <f t="shared" si="641"/>
        <v>196303.63199999998</v>
      </c>
      <c r="CQ158" s="115">
        <f t="shared" si="641"/>
        <v>0</v>
      </c>
      <c r="CR158" s="115">
        <f t="shared" si="641"/>
        <v>0</v>
      </c>
      <c r="CS158" s="115">
        <f t="shared" si="641"/>
        <v>0</v>
      </c>
      <c r="CT158" s="115">
        <f t="shared" si="641"/>
        <v>0</v>
      </c>
      <c r="CU158" s="115">
        <f t="shared" si="641"/>
        <v>0</v>
      </c>
      <c r="CV158" s="115">
        <f t="shared" si="641"/>
        <v>0</v>
      </c>
      <c r="CW158" s="115">
        <f t="shared" ref="CW158:DN158" si="642">SUM(CW159:CW161)</f>
        <v>70</v>
      </c>
      <c r="CX158" s="115">
        <f t="shared" si="642"/>
        <v>4191358.4719999996</v>
      </c>
      <c r="CY158" s="115">
        <f t="shared" si="642"/>
        <v>0</v>
      </c>
      <c r="CZ158" s="115">
        <f t="shared" si="642"/>
        <v>0</v>
      </c>
      <c r="DA158" s="115">
        <f t="shared" si="642"/>
        <v>0</v>
      </c>
      <c r="DB158" s="115">
        <f t="shared" si="642"/>
        <v>0</v>
      </c>
      <c r="DC158" s="115">
        <f t="shared" si="642"/>
        <v>0</v>
      </c>
      <c r="DD158" s="115">
        <f t="shared" si="642"/>
        <v>0</v>
      </c>
      <c r="DE158" s="115">
        <f t="shared" si="642"/>
        <v>0</v>
      </c>
      <c r="DF158" s="115">
        <f t="shared" si="642"/>
        <v>0</v>
      </c>
      <c r="DG158" s="115">
        <f t="shared" si="642"/>
        <v>2</v>
      </c>
      <c r="DH158" s="115">
        <f t="shared" si="642"/>
        <v>134810.92799999999</v>
      </c>
      <c r="DI158" s="115">
        <f t="shared" si="642"/>
        <v>0</v>
      </c>
      <c r="DJ158" s="115">
        <f t="shared" si="642"/>
        <v>0</v>
      </c>
      <c r="DK158" s="115">
        <f t="shared" si="642"/>
        <v>2</v>
      </c>
      <c r="DL158" s="115">
        <f t="shared" si="642"/>
        <v>164982.8976</v>
      </c>
      <c r="DM158" s="115">
        <f t="shared" si="642"/>
        <v>634</v>
      </c>
      <c r="DN158" s="115">
        <f t="shared" si="642"/>
        <v>35585170.906549335</v>
      </c>
    </row>
    <row r="159" spans="1:118" ht="18.75" customHeight="1" x14ac:dyDescent="0.25">
      <c r="A159" s="104"/>
      <c r="B159" s="191">
        <v>126</v>
      </c>
      <c r="C159" s="235" t="s">
        <v>405</v>
      </c>
      <c r="D159" s="118" t="s">
        <v>406</v>
      </c>
      <c r="E159" s="107">
        <f t="shared" si="586"/>
        <v>23460</v>
      </c>
      <c r="F159" s="108">
        <v>23500</v>
      </c>
      <c r="G159" s="136">
        <v>1.66</v>
      </c>
      <c r="H159" s="149">
        <v>0.8</v>
      </c>
      <c r="I159" s="150"/>
      <c r="J159" s="150"/>
      <c r="K159" s="150"/>
      <c r="L159" s="150"/>
      <c r="M159" s="122">
        <v>1.4</v>
      </c>
      <c r="N159" s="122">
        <v>1.68</v>
      </c>
      <c r="O159" s="122">
        <v>2.23</v>
      </c>
      <c r="P159" s="123">
        <v>2.57</v>
      </c>
      <c r="Q159" s="124">
        <v>175</v>
      </c>
      <c r="R159" s="124">
        <f t="shared" ref="R159:R161" si="643">(Q159*$E159*$G159*$H159*$M159*$R$13)/12*11+(Q159*$F159*$G159*$H159*$M159*$R$13)/12</f>
        <v>8397433.1466666665</v>
      </c>
      <c r="S159" s="124"/>
      <c r="T159" s="124">
        <f t="shared" si="377"/>
        <v>0</v>
      </c>
      <c r="U159" s="124">
        <v>11</v>
      </c>
      <c r="V159" s="124">
        <f t="shared" ref="V159:V161" si="644">(U159*$E159*$G159*$H159*$M159*$V$13)/12*11+(U159*$F159*$G159*$H159*$M159*$V$13)/12</f>
        <v>590699.44020266656</v>
      </c>
      <c r="W159" s="124"/>
      <c r="X159" s="124">
        <f>(W159*$E159*$G159*$H159*$M159*$X$13)</f>
        <v>0</v>
      </c>
      <c r="Y159" s="124">
        <v>0</v>
      </c>
      <c r="Z159" s="124">
        <f t="shared" si="380"/>
        <v>0</v>
      </c>
      <c r="AA159" s="124"/>
      <c r="AB159" s="124"/>
      <c r="AC159" s="124"/>
      <c r="AD159" s="124">
        <f>(AC159*$E159*$G159*$H159*$M159*$AD$13)</f>
        <v>0</v>
      </c>
      <c r="AE159" s="124"/>
      <c r="AF159" s="124"/>
      <c r="AG159" s="124">
        <v>94</v>
      </c>
      <c r="AH159" s="124">
        <f t="shared" ref="AH159:AH161" si="645">(AG159*$E159*$G159*$H159*$M159*$AH$13)/12*11+(AG159*$F159*$G159*$H159*$M159*$AH$13)/12</f>
        <v>4510621.2330666678</v>
      </c>
      <c r="AI159" s="124"/>
      <c r="AJ159" s="124"/>
      <c r="AK159" s="125"/>
      <c r="AL159" s="124">
        <f>(AK159*$E159*$G159*$H159*$M159*$AL$13)</f>
        <v>0</v>
      </c>
      <c r="AM159" s="124"/>
      <c r="AN159" s="124">
        <f>(AM159*$E159*$G159*$H159*$M159*$AN$13)</f>
        <v>0</v>
      </c>
      <c r="AO159" s="124"/>
      <c r="AP159" s="124">
        <f>(AO159*$E159*$G159*$H159*$M159*$AP$13)</f>
        <v>0</v>
      </c>
      <c r="AQ159" s="124"/>
      <c r="AR159" s="124">
        <f>(AQ159*$E159*$G159*$H159*$N159*$AR$13)</f>
        <v>0</v>
      </c>
      <c r="AS159" s="140">
        <v>0</v>
      </c>
      <c r="AT159" s="124">
        <f>(AS159*$E159*$G159*$H159*$N159*$AT$13)/12*4+(AS159*$E159*$G159*$H159*$N159*$AT$15)/12*8</f>
        <v>0</v>
      </c>
      <c r="AU159" s="124">
        <v>1</v>
      </c>
      <c r="AV159" s="129">
        <f>(AU159*$E159*$G159*$H159*$N159*$AV$13)/12*11+(AU159*$F159*$G159*$H159*$N159*$AV$13)/12</f>
        <v>57582.398720000012</v>
      </c>
      <c r="AW159" s="124"/>
      <c r="AX159" s="124">
        <f>(AW159*$E159*$G159*$H159*$M159*$AX$13)</f>
        <v>0</v>
      </c>
      <c r="AY159" s="124"/>
      <c r="AZ159" s="124">
        <f>(AY159*$E159*$G159*$H159*$M159*$AZ$13)</f>
        <v>0</v>
      </c>
      <c r="BA159" s="124"/>
      <c r="BB159" s="124">
        <f>(BA159*$E159*$G159*$H159*$M159*$BB$13)</f>
        <v>0</v>
      </c>
      <c r="BC159" s="124">
        <v>0</v>
      </c>
      <c r="BD159" s="124">
        <f>(BC159*$E159*$G159*$H159*$M159*$BD$13)</f>
        <v>0</v>
      </c>
      <c r="BE159" s="124">
        <v>0</v>
      </c>
      <c r="BF159" s="124">
        <f>(BE159*$E159*$G159*$H159*$M159*$BF$13)</f>
        <v>0</v>
      </c>
      <c r="BG159" s="124">
        <v>0</v>
      </c>
      <c r="BH159" s="124">
        <f>(BG159*$E159*$G159*$H159*$M159*$BH$13)</f>
        <v>0</v>
      </c>
      <c r="BI159" s="124"/>
      <c r="BJ159" s="124">
        <f>(BI159*$E159*$G159*$H159*$M159*$BJ$13)</f>
        <v>0</v>
      </c>
      <c r="BK159" s="124"/>
      <c r="BL159" s="124">
        <f>(BK159*$E159*$G159*$H159*$N159*$BL$13)</f>
        <v>0</v>
      </c>
      <c r="BM159" s="124">
        <v>0</v>
      </c>
      <c r="BN159" s="124">
        <f>(BM159*$E159*$G159*$H159*$N159*$BN$13)</f>
        <v>0</v>
      </c>
      <c r="BO159" s="124">
        <v>0</v>
      </c>
      <c r="BP159" s="124">
        <f>(BO159*$E159*$G159*$H159*$N159*$BP$13)</f>
        <v>0</v>
      </c>
      <c r="BQ159" s="124">
        <v>6</v>
      </c>
      <c r="BR159" s="124">
        <f t="shared" ref="BR159" si="646">(BQ159*$E159*$G159*$H159*$N159*$BR$13)/12*11+(BQ159*$F159*$G159*$H159*$N159*$BR$13)/12</f>
        <v>314085.8112</v>
      </c>
      <c r="BS159" s="124"/>
      <c r="BT159" s="124">
        <f>(BS159*$E159*$G159*$H159*$N159*$BT$13)</f>
        <v>0</v>
      </c>
      <c r="BU159" s="124">
        <v>1</v>
      </c>
      <c r="BV159" s="124">
        <f t="shared" ref="BV159" si="647">(BU159*$E159*$G159*$H159*$N159*$BV$13)/12*11+(BU159*$F159*$G159*$H159*$N159*$BV$13)/12</f>
        <v>62817.162240000005</v>
      </c>
      <c r="BW159" s="124"/>
      <c r="BX159" s="129">
        <f>(BW159*$E159*$G159*$H159*$N159*$BX$13)</f>
        <v>0</v>
      </c>
      <c r="BY159" s="124">
        <v>0</v>
      </c>
      <c r="BZ159" s="124">
        <f>(BY159*$E159*$G159*$H159*$M159*$BZ$13)</f>
        <v>0</v>
      </c>
      <c r="CA159" s="124">
        <v>0</v>
      </c>
      <c r="CB159" s="124">
        <f>(CA159*$E159*$G159*$H159*$M159*$CB$13)</f>
        <v>0</v>
      </c>
      <c r="CC159" s="124">
        <v>0</v>
      </c>
      <c r="CD159" s="124">
        <f>(CC159*$E159*$G159*$H159*$M159*$CD$13)</f>
        <v>0</v>
      </c>
      <c r="CE159" s="124">
        <v>5</v>
      </c>
      <c r="CF159" s="124">
        <f t="shared" ref="CF159:CF161" si="648">(CE159*$E159*$G159*$H159*$N159*$CF$13)/12*11+(CE159*$F159*$G159*$H159*$N159*$CF$13)/12</f>
        <v>261738.17599999998</v>
      </c>
      <c r="CG159" s="124">
        <v>0</v>
      </c>
      <c r="CH159" s="124">
        <f>(CG159*$E159*$G159*$H159*$M159*$CH$13)</f>
        <v>0</v>
      </c>
      <c r="CI159" s="124"/>
      <c r="CJ159" s="124">
        <f>(CI159*$E159*$G159*$H159*$M159*$CJ$13)</f>
        <v>0</v>
      </c>
      <c r="CK159" s="124"/>
      <c r="CL159" s="124">
        <f>(CK159*$E159*$G159*$H159*$M159*$CL$13)</f>
        <v>0</v>
      </c>
      <c r="CM159" s="124"/>
      <c r="CN159" s="124">
        <f>(CM159*$E159*$G159*$H159*$M159*$CN$13)</f>
        <v>0</v>
      </c>
      <c r="CO159" s="124">
        <v>5</v>
      </c>
      <c r="CP159" s="124">
        <f t="shared" ref="CP159" si="649">(CO159*$E159*$G159*$H159*$M159*$CP$13)/12*11+(CO159*$F159*$G159*$H159*$M159*$CP$13)/12</f>
        <v>196303.63199999998</v>
      </c>
      <c r="CQ159" s="124"/>
      <c r="CR159" s="124">
        <f>(CQ159*$E159*$G159*$H159*$M159*$CR$13)</f>
        <v>0</v>
      </c>
      <c r="CS159" s="192"/>
      <c r="CT159" s="124">
        <f>(CS159*$E159*$G159*$H159*$N159*$CT$13)</f>
        <v>0</v>
      </c>
      <c r="CU159" s="124"/>
      <c r="CV159" s="124">
        <f>(CU159*$E159*$G159*$H159*$N159*$CV$13)</f>
        <v>0</v>
      </c>
      <c r="CW159" s="124">
        <v>35</v>
      </c>
      <c r="CX159" s="124">
        <f t="shared" ref="CX159:CX161" si="650">(CW159*$E159*$G159*$H159*$N159*$CX$13)/12*11+(CW159*$F159*$G159*$H159*$N159*$CX$13)/12</f>
        <v>1832167.2319999998</v>
      </c>
      <c r="CY159" s="140">
        <v>0</v>
      </c>
      <c r="CZ159" s="124">
        <f>(CY159*$E159*$G159*$H159*$N159*$CZ$13)</f>
        <v>0</v>
      </c>
      <c r="DA159" s="124">
        <v>0</v>
      </c>
      <c r="DB159" s="129">
        <f>(DA159*$E159*$G159*$H159*$N159*$DB$13)</f>
        <v>0</v>
      </c>
      <c r="DC159" s="124"/>
      <c r="DD159" s="124">
        <f>(DC159*$E159*$G159*$H159*$N159*$DD$13)</f>
        <v>0</v>
      </c>
      <c r="DE159" s="141"/>
      <c r="DF159" s="124">
        <f>(DE159*$E159*$G159*$H159*$N159*$DF$13)</f>
        <v>0</v>
      </c>
      <c r="DG159" s="124"/>
      <c r="DH159" s="124">
        <f>(DG159*$E159*$G159*$H159*$N159*$DH$13)</f>
        <v>0</v>
      </c>
      <c r="DI159" s="124"/>
      <c r="DJ159" s="124">
        <f>(DI159*$E159*$G159*$H159*$O159*$DJ$13)</f>
        <v>0</v>
      </c>
      <c r="DK159" s="124"/>
      <c r="DL159" s="129">
        <f>(DK159*$E159*$G159*$H159*$P159*$DL$13)</f>
        <v>0</v>
      </c>
      <c r="DM159" s="124">
        <f t="shared" ref="DM159:DN161" si="651">SUM(Q159,S159,U159,W159,Y159,AA159,AC159,AE159,AG159,AI159,AK159,AM159,AS159,AW159,AY159,CC159,AO159,BC159,BE159,BG159,CQ159,BI159,BK159,AQ159,BO159,AU159,CS159,BQ159,CU159,BS159,BU159,BW159,CE159,BY159,CA159,CG159,CI159,CK159,CM159,CO159,CW159,CY159,BM159,BA159,DA159,DC159,DE159,DG159,DI159,DK159)</f>
        <v>333</v>
      </c>
      <c r="DN159" s="124">
        <f t="shared" si="651"/>
        <v>16223448.232096002</v>
      </c>
    </row>
    <row r="160" spans="1:118" ht="30" customHeight="1" x14ac:dyDescent="0.25">
      <c r="A160" s="104"/>
      <c r="B160" s="191">
        <v>127</v>
      </c>
      <c r="C160" s="235" t="s">
        <v>407</v>
      </c>
      <c r="D160" s="118" t="s">
        <v>408</v>
      </c>
      <c r="E160" s="107">
        <f t="shared" si="586"/>
        <v>23460</v>
      </c>
      <c r="F160" s="108">
        <v>23500</v>
      </c>
      <c r="G160" s="136">
        <v>1.82</v>
      </c>
      <c r="H160" s="120">
        <v>1</v>
      </c>
      <c r="I160" s="121"/>
      <c r="J160" s="121"/>
      <c r="K160" s="121"/>
      <c r="L160" s="121"/>
      <c r="M160" s="122">
        <v>1.4</v>
      </c>
      <c r="N160" s="122">
        <v>1.68</v>
      </c>
      <c r="O160" s="122">
        <v>2.23</v>
      </c>
      <c r="P160" s="123">
        <v>2.57</v>
      </c>
      <c r="Q160" s="124">
        <v>45</v>
      </c>
      <c r="R160" s="124">
        <f t="shared" si="643"/>
        <v>2959336.38</v>
      </c>
      <c r="S160" s="124"/>
      <c r="T160" s="124">
        <f t="shared" si="377"/>
        <v>0</v>
      </c>
      <c r="U160" s="124"/>
      <c r="V160" s="124">
        <f t="shared" si="644"/>
        <v>0</v>
      </c>
      <c r="W160" s="124"/>
      <c r="X160" s="124">
        <f>(W160*$E160*$G160*$H160*$M160*$X$13)</f>
        <v>0</v>
      </c>
      <c r="Y160" s="124"/>
      <c r="Z160" s="124">
        <f t="shared" si="380"/>
        <v>0</v>
      </c>
      <c r="AA160" s="124"/>
      <c r="AB160" s="124"/>
      <c r="AC160" s="124"/>
      <c r="AD160" s="124">
        <f>(AC160*$E160*$G160*$H160*$M160*$AD$13)</f>
        <v>0</v>
      </c>
      <c r="AE160" s="124"/>
      <c r="AF160" s="124"/>
      <c r="AG160" s="124">
        <v>5</v>
      </c>
      <c r="AH160" s="124">
        <f t="shared" si="645"/>
        <v>328815.15333333332</v>
      </c>
      <c r="AI160" s="124"/>
      <c r="AJ160" s="124"/>
      <c r="AK160" s="125"/>
      <c r="AL160" s="124">
        <f>(AK160*$E160*$G160*$H160*$M160*$AL$13)</f>
        <v>0</v>
      </c>
      <c r="AM160" s="124"/>
      <c r="AN160" s="124">
        <f>(AM160*$E160*$G160*$H160*$M160*$AN$13)</f>
        <v>0</v>
      </c>
      <c r="AO160" s="124"/>
      <c r="AP160" s="124">
        <f>(AO160*$E160*$G160*$H160*$M160*$AP$13)</f>
        <v>0</v>
      </c>
      <c r="AQ160" s="124"/>
      <c r="AR160" s="124">
        <f>(AQ160*$E160*$G160*$H160*$N160*$AR$13)</f>
        <v>0</v>
      </c>
      <c r="AS160" s="140">
        <v>0</v>
      </c>
      <c r="AT160" s="124">
        <f>(AS160*$E160*$G160*$H160*$N160*$AT$13)/12*4+(AS160*$E160*$G160*$H160*$N160*$AT$15)/12*8</f>
        <v>0</v>
      </c>
      <c r="AU160" s="124"/>
      <c r="AV160" s="129">
        <f>(AU160*$E160*$G160*$H160*$N160*$AV$13)</f>
        <v>0</v>
      </c>
      <c r="AW160" s="124"/>
      <c r="AX160" s="124">
        <f>(AW160*$E160*$G160*$H160*$M160*$AX$13)</f>
        <v>0</v>
      </c>
      <c r="AY160" s="124"/>
      <c r="AZ160" s="124">
        <f>(AY160*$E160*$G160*$H160*$M160*$AZ$13)</f>
        <v>0</v>
      </c>
      <c r="BA160" s="124"/>
      <c r="BB160" s="124">
        <f>(BA160*$E160*$G160*$H160*$M160*$BB$13)</f>
        <v>0</v>
      </c>
      <c r="BC160" s="124"/>
      <c r="BD160" s="124">
        <f>(BC160*$E160*$G160*$H160*$M160*$BD$13)</f>
        <v>0</v>
      </c>
      <c r="BE160" s="124"/>
      <c r="BF160" s="124">
        <f>(BE160*$E160*$G160*$H160*$M160*$BF$13)</f>
        <v>0</v>
      </c>
      <c r="BG160" s="124"/>
      <c r="BH160" s="124">
        <f>(BG160*$E160*$G160*$H160*$M160*$BH$13)</f>
        <v>0</v>
      </c>
      <c r="BI160" s="124"/>
      <c r="BJ160" s="124">
        <f>(BI160*$E160*$G160*$H160*$M160*$BJ$13)</f>
        <v>0</v>
      </c>
      <c r="BK160" s="124"/>
      <c r="BL160" s="124">
        <f>(BK160*$E160*$G160*$H160*$N160*$BL$13)</f>
        <v>0</v>
      </c>
      <c r="BM160" s="124"/>
      <c r="BN160" s="124">
        <f>(BM160*$E160*$G160*$H160*$N160*$BN$13)</f>
        <v>0</v>
      </c>
      <c r="BO160" s="124"/>
      <c r="BP160" s="124">
        <f>(BO160*$E160*$G160*$H160*$N160*$BP$13)</f>
        <v>0</v>
      </c>
      <c r="BQ160" s="124"/>
      <c r="BR160" s="124">
        <f>(BQ160*$E160*$G160*$H160*$N160*$BR$13)</f>
        <v>0</v>
      </c>
      <c r="BS160" s="124"/>
      <c r="BT160" s="124">
        <f>(BS160*$E160*$G160*$H160*$N160*$BT$13)</f>
        <v>0</v>
      </c>
      <c r="BU160" s="124"/>
      <c r="BV160" s="124">
        <f>(BU160*$E160*$G160*$H160*$N160*$BV$13)</f>
        <v>0</v>
      </c>
      <c r="BW160" s="124"/>
      <c r="BX160" s="129">
        <f>(BW160*$E160*$G160*$H160*$N160*$BX$13)</f>
        <v>0</v>
      </c>
      <c r="BY160" s="124"/>
      <c r="BZ160" s="124">
        <f>(BY160*$E160*$G160*$H160*$M160*$BZ$13)</f>
        <v>0</v>
      </c>
      <c r="CA160" s="124"/>
      <c r="CB160" s="124">
        <f>(CA160*$E160*$G160*$H160*$M160*$CB$13)</f>
        <v>0</v>
      </c>
      <c r="CC160" s="124"/>
      <c r="CD160" s="124">
        <f>(CC160*$E160*$G160*$H160*$M160*$CD$13)</f>
        <v>0</v>
      </c>
      <c r="CE160" s="124"/>
      <c r="CF160" s="124">
        <f t="shared" si="648"/>
        <v>0</v>
      </c>
      <c r="CG160" s="124"/>
      <c r="CH160" s="124">
        <f>(CG160*$E160*$G160*$H160*$M160*$CH$13)</f>
        <v>0</v>
      </c>
      <c r="CI160" s="124"/>
      <c r="CJ160" s="124">
        <f>(CI160*$E160*$G160*$H160*$M160*$CJ$13)</f>
        <v>0</v>
      </c>
      <c r="CK160" s="124"/>
      <c r="CL160" s="124">
        <f>(CK160*$E160*$G160*$H160*$M160*$CL$13)</f>
        <v>0</v>
      </c>
      <c r="CM160" s="124"/>
      <c r="CN160" s="124">
        <f>(CM160*$E160*$G160*$H160*$M160*$CN$13)</f>
        <v>0</v>
      </c>
      <c r="CO160" s="124"/>
      <c r="CP160" s="124">
        <f>(CO160*$E160*$G160*$H160*$M160*$CP$13)</f>
        <v>0</v>
      </c>
      <c r="CQ160" s="124"/>
      <c r="CR160" s="124">
        <f>(CQ160*$E160*$G160*$H160*$M160*$CR$13)</f>
        <v>0</v>
      </c>
      <c r="CS160" s="192">
        <v>0</v>
      </c>
      <c r="CT160" s="124">
        <f>(CS160*$E160*$G160*$H160*$N160*$CT$13)</f>
        <v>0</v>
      </c>
      <c r="CU160" s="124"/>
      <c r="CV160" s="124">
        <f>(CU160*$E160*$G160*$H160*$N160*$CV$13)</f>
        <v>0</v>
      </c>
      <c r="CW160" s="124"/>
      <c r="CX160" s="124">
        <f t="shared" si="650"/>
        <v>0</v>
      </c>
      <c r="CY160" s="140">
        <v>0</v>
      </c>
      <c r="CZ160" s="124">
        <f>(CY160*$E160*$G160*$H160*$N160*$CZ$13)</f>
        <v>0</v>
      </c>
      <c r="DA160" s="124"/>
      <c r="DB160" s="129">
        <f>(DA160*$E160*$G160*$H160*$N160*$DB$13)</f>
        <v>0</v>
      </c>
      <c r="DC160" s="124"/>
      <c r="DD160" s="124">
        <f>(DC160*$E160*$G160*$H160*$N160*$DD$13)</f>
        <v>0</v>
      </c>
      <c r="DE160" s="141"/>
      <c r="DF160" s="124">
        <f>(DE160*$E160*$G160*$H160*$N160*$DF$13)</f>
        <v>0</v>
      </c>
      <c r="DG160" s="124"/>
      <c r="DH160" s="124">
        <f>(DG160*$E160*$G160*$H160*$N160*$DH$13)</f>
        <v>0</v>
      </c>
      <c r="DI160" s="124"/>
      <c r="DJ160" s="124">
        <f>(DI160*$E160*$G160*$H160*$O160*$DJ$13)</f>
        <v>0</v>
      </c>
      <c r="DK160" s="124"/>
      <c r="DL160" s="129">
        <f>(DK160*$E160*$G160*$H160*$P160*$DL$13)</f>
        <v>0</v>
      </c>
      <c r="DM160" s="124">
        <f t="shared" si="651"/>
        <v>50</v>
      </c>
      <c r="DN160" s="124">
        <f t="shared" si="651"/>
        <v>3288151.5333333332</v>
      </c>
    </row>
    <row r="161" spans="1:118" ht="19.5" customHeight="1" x14ac:dyDescent="0.25">
      <c r="A161" s="104"/>
      <c r="B161" s="191">
        <v>128</v>
      </c>
      <c r="C161" s="235" t="s">
        <v>409</v>
      </c>
      <c r="D161" s="118" t="s">
        <v>410</v>
      </c>
      <c r="E161" s="107">
        <f t="shared" si="586"/>
        <v>23460</v>
      </c>
      <c r="F161" s="108">
        <v>23500</v>
      </c>
      <c r="G161" s="136">
        <v>1.71</v>
      </c>
      <c r="H161" s="120">
        <v>1</v>
      </c>
      <c r="I161" s="121"/>
      <c r="J161" s="121"/>
      <c r="K161" s="121"/>
      <c r="L161" s="121"/>
      <c r="M161" s="122">
        <v>1.4</v>
      </c>
      <c r="N161" s="122">
        <v>1.68</v>
      </c>
      <c r="O161" s="122">
        <v>2.23</v>
      </c>
      <c r="P161" s="123">
        <v>2.57</v>
      </c>
      <c r="Q161" s="124">
        <v>151</v>
      </c>
      <c r="R161" s="124">
        <f t="shared" si="643"/>
        <v>9330039.6419999991</v>
      </c>
      <c r="S161" s="124"/>
      <c r="T161" s="124">
        <f t="shared" si="377"/>
        <v>0</v>
      </c>
      <c r="U161" s="124">
        <v>36</v>
      </c>
      <c r="V161" s="124">
        <f t="shared" si="644"/>
        <v>2489283.7855199999</v>
      </c>
      <c r="W161" s="124"/>
      <c r="X161" s="124">
        <f>(W161*$E161*$G161*$H161*$M161*$X$13)</f>
        <v>0</v>
      </c>
      <c r="Y161" s="124">
        <v>0</v>
      </c>
      <c r="Z161" s="124">
        <f t="shared" si="380"/>
        <v>0</v>
      </c>
      <c r="AA161" s="124"/>
      <c r="AB161" s="124"/>
      <c r="AC161" s="124"/>
      <c r="AD161" s="124">
        <f>(AC161*$E161*$G161*$H161*$M161*$AD$13)</f>
        <v>0</v>
      </c>
      <c r="AE161" s="124"/>
      <c r="AF161" s="124"/>
      <c r="AG161" s="124">
        <v>12</v>
      </c>
      <c r="AH161" s="124">
        <f t="shared" si="645"/>
        <v>741460.10400000005</v>
      </c>
      <c r="AI161" s="124"/>
      <c r="AJ161" s="124"/>
      <c r="AK161" s="125"/>
      <c r="AL161" s="124">
        <f>(AK161*$E161*$G161*$H161*$M161*$AL$13)</f>
        <v>0</v>
      </c>
      <c r="AM161" s="124"/>
      <c r="AN161" s="124">
        <f>(AM161*$E161*$G161*$H161*$M161*$AN$13)</f>
        <v>0</v>
      </c>
      <c r="AO161" s="124"/>
      <c r="AP161" s="124">
        <f>(AO161*$E161*$G161*$H161*$M161*$AP$13)</f>
        <v>0</v>
      </c>
      <c r="AQ161" s="124">
        <v>0</v>
      </c>
      <c r="AR161" s="124">
        <f>(AQ161*$E161*$G161*$H161*$N161*$AR$13)</f>
        <v>0</v>
      </c>
      <c r="AS161" s="140">
        <v>0</v>
      </c>
      <c r="AT161" s="124">
        <f>(AS161*$E161*$G161*$H161*$N161*$AT$13)/12*4+(AS161*$E161*$G161*$H161*$N161*$AT$15)/12*8</f>
        <v>0</v>
      </c>
      <c r="AU161" s="124"/>
      <c r="AV161" s="129">
        <f>(AU161*$E161*$G161*$H161*$N161*$AV$13)</f>
        <v>0</v>
      </c>
      <c r="AW161" s="124"/>
      <c r="AX161" s="124">
        <f>(AW161*$E161*$G161*$H161*$M161*$AX$13)</f>
        <v>0</v>
      </c>
      <c r="AY161" s="124"/>
      <c r="AZ161" s="124">
        <f>(AY161*$E161*$G161*$H161*$M161*$AZ$13)</f>
        <v>0</v>
      </c>
      <c r="BA161" s="124"/>
      <c r="BB161" s="124">
        <f>(BA161*$E161*$G161*$H161*$M161*$BB$13)</f>
        <v>0</v>
      </c>
      <c r="BC161" s="124">
        <v>0</v>
      </c>
      <c r="BD161" s="124">
        <f>(BC161*$E161*$G161*$H161*$M161*$BD$13)</f>
        <v>0</v>
      </c>
      <c r="BE161" s="124">
        <v>0</v>
      </c>
      <c r="BF161" s="124">
        <f>(BE161*$E161*$G161*$H161*$M161*$BF$13)</f>
        <v>0</v>
      </c>
      <c r="BG161" s="124">
        <v>0</v>
      </c>
      <c r="BH161" s="124">
        <f>(BG161*$E161*$G161*$H161*$M161*$BH$13)</f>
        <v>0</v>
      </c>
      <c r="BI161" s="124"/>
      <c r="BJ161" s="124">
        <f>(BI161*$E161*$G161*$H161*$M161*$BJ$13)</f>
        <v>0</v>
      </c>
      <c r="BK161" s="124"/>
      <c r="BL161" s="124">
        <f>(BK161*$E161*$G161*$H161*$N161*$BL$13)</f>
        <v>0</v>
      </c>
      <c r="BM161" s="124">
        <v>9</v>
      </c>
      <c r="BN161" s="124">
        <f>(BM161*$E161*$G161*$H161*$N161*$BN$13)/12*11+(BM161*$F161*$G161*$H161*$N161*$BN$13)/12</f>
        <v>606649.17599999998</v>
      </c>
      <c r="BO161" s="124">
        <v>0</v>
      </c>
      <c r="BP161" s="124">
        <f>(BO161*$E161*$G161*$H161*$N161*$BP$13)</f>
        <v>0</v>
      </c>
      <c r="BQ161" s="124"/>
      <c r="BR161" s="124">
        <f>(BQ161*$E161*$G161*$H161*$N161*$BR$13)</f>
        <v>0</v>
      </c>
      <c r="BS161" s="124"/>
      <c r="BT161" s="124">
        <f>(BS161*$E161*$G161*$H161*$N161*$BT$13)</f>
        <v>0</v>
      </c>
      <c r="BU161" s="124"/>
      <c r="BV161" s="124">
        <f>(BU161*$E161*$G161*$H161*$N161*$BV$13)</f>
        <v>0</v>
      </c>
      <c r="BW161" s="124"/>
      <c r="BX161" s="129">
        <f>(BW161*$E161*$G161*$H161*$N161*$BX$13)</f>
        <v>0</v>
      </c>
      <c r="BY161" s="124">
        <v>0</v>
      </c>
      <c r="BZ161" s="124">
        <f>(BY161*$E161*$G161*$H161*$M161*$BZ$13)</f>
        <v>0</v>
      </c>
      <c r="CA161" s="124">
        <v>0</v>
      </c>
      <c r="CB161" s="124">
        <f>(CA161*$E161*$G161*$H161*$M161*$CB$13)</f>
        <v>0</v>
      </c>
      <c r="CC161" s="124"/>
      <c r="CD161" s="124">
        <f>(CC161*$E161*$G161*$H161*$M161*$CD$13)</f>
        <v>0</v>
      </c>
      <c r="CE161" s="124">
        <v>2</v>
      </c>
      <c r="CF161" s="124">
        <f t="shared" si="648"/>
        <v>134810.92799999999</v>
      </c>
      <c r="CG161" s="124"/>
      <c r="CH161" s="124">
        <f>(CG161*$E161*$G161*$H161*$M161*$CH$13)</f>
        <v>0</v>
      </c>
      <c r="CI161" s="124"/>
      <c r="CJ161" s="124">
        <f>(CI161*$E161*$G161*$H161*$M161*$CJ$13)</f>
        <v>0</v>
      </c>
      <c r="CK161" s="124"/>
      <c r="CL161" s="124">
        <f>(CK161*$E161*$G161*$H161*$M161*$CL$13)</f>
        <v>0</v>
      </c>
      <c r="CM161" s="124">
        <v>2</v>
      </c>
      <c r="CN161" s="124">
        <f t="shared" ref="CN161" si="652">(CM161*$E161*$G161*$H161*$M161*$CN$13)/12*11+(CM161*$F161*$G161*$H161*$M161*$CN$13)/12</f>
        <v>112342.43999999999</v>
      </c>
      <c r="CO161" s="124"/>
      <c r="CP161" s="124">
        <f>(CO161*$E161*$G161*$H161*$M161*$CP$13)</f>
        <v>0</v>
      </c>
      <c r="CQ161" s="124"/>
      <c r="CR161" s="124">
        <f>(CQ161*$E161*$G161*$H161*$M161*$CR$13)</f>
        <v>0</v>
      </c>
      <c r="CS161" s="192"/>
      <c r="CT161" s="124">
        <f>(CS161*$E161*$G161*$H161*$N161*$CT$13)</f>
        <v>0</v>
      </c>
      <c r="CU161" s="124"/>
      <c r="CV161" s="124">
        <f>(CU161*$E161*$G161*$H161*$N161*$CV$13)</f>
        <v>0</v>
      </c>
      <c r="CW161" s="124">
        <v>35</v>
      </c>
      <c r="CX161" s="124">
        <f t="shared" si="650"/>
        <v>2359191.2399999998</v>
      </c>
      <c r="CY161" s="140">
        <v>0</v>
      </c>
      <c r="CZ161" s="124">
        <f>(CY161*$E161*$G161*$H161*$N161*$CZ$13)</f>
        <v>0</v>
      </c>
      <c r="DA161" s="124">
        <v>0</v>
      </c>
      <c r="DB161" s="129">
        <f>(DA161*$E161*$G161*$H161*$N161*$DB$13)</f>
        <v>0</v>
      </c>
      <c r="DC161" s="124"/>
      <c r="DD161" s="124">
        <f>(DC161*$E161*$G161*$H161*$N161*$DD$13)</f>
        <v>0</v>
      </c>
      <c r="DE161" s="141"/>
      <c r="DF161" s="124">
        <f>(DE161*$E161*$G161*$H161*$N161*$DF$13)</f>
        <v>0</v>
      </c>
      <c r="DG161" s="124">
        <v>2</v>
      </c>
      <c r="DH161" s="124">
        <f>(DG161*$E161*$G161*$H161*$N161*$DH$13)/12*11+(DG161*$F161*$G161*$H161*$N161*$DH$13)/12</f>
        <v>134810.92799999999</v>
      </c>
      <c r="DI161" s="124"/>
      <c r="DJ161" s="124">
        <f>(DI161*$E161*$G161*$H161*$O161*$DJ$13)</f>
        <v>0</v>
      </c>
      <c r="DK161" s="124">
        <v>2</v>
      </c>
      <c r="DL161" s="129">
        <f t="shared" ref="DL161" si="653">(DK161*$E161*$G161*$H161*$P161*$DL$13)/12*11+(DK161*$F161*$G161*$H161*$P161*$DL$13)/12</f>
        <v>164982.8976</v>
      </c>
      <c r="DM161" s="124">
        <f t="shared" si="651"/>
        <v>251</v>
      </c>
      <c r="DN161" s="124">
        <f t="shared" si="651"/>
        <v>16073571.14112</v>
      </c>
    </row>
    <row r="162" spans="1:118" s="236" customFormat="1" ht="15.75" customHeight="1" x14ac:dyDescent="0.25">
      <c r="A162" s="104">
        <v>19</v>
      </c>
      <c r="B162" s="106"/>
      <c r="C162" s="106"/>
      <c r="D162" s="106" t="s">
        <v>411</v>
      </c>
      <c r="E162" s="107">
        <f t="shared" si="586"/>
        <v>23460</v>
      </c>
      <c r="F162" s="108">
        <v>23500</v>
      </c>
      <c r="G162" s="144"/>
      <c r="H162" s="120"/>
      <c r="I162" s="121"/>
      <c r="J162" s="121"/>
      <c r="K162" s="121"/>
      <c r="L162" s="121"/>
      <c r="M162" s="133">
        <v>1.4</v>
      </c>
      <c r="N162" s="133">
        <v>1.68</v>
      </c>
      <c r="O162" s="133">
        <v>2.23</v>
      </c>
      <c r="P162" s="134">
        <v>2.57</v>
      </c>
      <c r="Q162" s="115">
        <f>SUM(Q163:Q233)</f>
        <v>1070</v>
      </c>
      <c r="R162" s="115">
        <f>SUM(R163:R233)</f>
        <v>231255848.64967734</v>
      </c>
      <c r="S162" s="115">
        <f t="shared" ref="S162:Z162" si="654">SUM(S163:S233)</f>
        <v>57</v>
      </c>
      <c r="T162" s="115">
        <f t="shared" si="654"/>
        <v>7881807.6260000002</v>
      </c>
      <c r="U162" s="115">
        <f t="shared" si="654"/>
        <v>0</v>
      </c>
      <c r="V162" s="115">
        <f t="shared" si="654"/>
        <v>0</v>
      </c>
      <c r="W162" s="115">
        <f t="shared" si="654"/>
        <v>0</v>
      </c>
      <c r="X162" s="115">
        <f t="shared" si="654"/>
        <v>0</v>
      </c>
      <c r="Y162" s="115">
        <f t="shared" si="654"/>
        <v>6189</v>
      </c>
      <c r="Z162" s="115">
        <f t="shared" si="654"/>
        <v>773091894.74392939</v>
      </c>
      <c r="AA162" s="115"/>
      <c r="AB162" s="115"/>
      <c r="AC162" s="115">
        <f t="shared" ref="AC162:AH162" si="655">SUM(AC163:AC233)</f>
        <v>0</v>
      </c>
      <c r="AD162" s="115">
        <f t="shared" si="655"/>
        <v>0</v>
      </c>
      <c r="AE162" s="115">
        <f t="shared" si="655"/>
        <v>0</v>
      </c>
      <c r="AF162" s="115">
        <f t="shared" si="655"/>
        <v>0</v>
      </c>
      <c r="AG162" s="115">
        <f t="shared" si="655"/>
        <v>250</v>
      </c>
      <c r="AH162" s="115">
        <f t="shared" si="655"/>
        <v>21831880.840000004</v>
      </c>
      <c r="AI162" s="115"/>
      <c r="AJ162" s="115"/>
      <c r="AK162" s="115">
        <f t="shared" ref="AK162:CV162" si="656">SUM(AK163:AK233)</f>
        <v>102</v>
      </c>
      <c r="AL162" s="115">
        <f t="shared" si="656"/>
        <v>6035022.7373333331</v>
      </c>
      <c r="AM162" s="115">
        <f t="shared" si="656"/>
        <v>107</v>
      </c>
      <c r="AN162" s="115">
        <f t="shared" si="656"/>
        <v>13454682.471999999</v>
      </c>
      <c r="AO162" s="115">
        <f t="shared" si="656"/>
        <v>0</v>
      </c>
      <c r="AP162" s="115">
        <f t="shared" si="656"/>
        <v>0</v>
      </c>
      <c r="AQ162" s="115">
        <f t="shared" si="656"/>
        <v>0</v>
      </c>
      <c r="AR162" s="115">
        <f t="shared" si="656"/>
        <v>0</v>
      </c>
      <c r="AS162" s="115">
        <f t="shared" si="656"/>
        <v>2575</v>
      </c>
      <c r="AT162" s="115">
        <f t="shared" si="656"/>
        <v>493915704.0666756</v>
      </c>
      <c r="AU162" s="115">
        <f t="shared" si="656"/>
        <v>0</v>
      </c>
      <c r="AV162" s="115">
        <f t="shared" si="656"/>
        <v>0</v>
      </c>
      <c r="AW162" s="115">
        <f t="shared" si="656"/>
        <v>0</v>
      </c>
      <c r="AX162" s="115">
        <f t="shared" si="656"/>
        <v>0</v>
      </c>
      <c r="AY162" s="115">
        <f t="shared" si="656"/>
        <v>0</v>
      </c>
      <c r="AZ162" s="115">
        <f t="shared" si="656"/>
        <v>0</v>
      </c>
      <c r="BA162" s="115">
        <f t="shared" si="656"/>
        <v>0</v>
      </c>
      <c r="BB162" s="115">
        <f t="shared" si="656"/>
        <v>0</v>
      </c>
      <c r="BC162" s="115">
        <f t="shared" si="656"/>
        <v>0</v>
      </c>
      <c r="BD162" s="115">
        <f t="shared" si="656"/>
        <v>0</v>
      </c>
      <c r="BE162" s="115">
        <f t="shared" si="656"/>
        <v>0</v>
      </c>
      <c r="BF162" s="115">
        <f t="shared" si="656"/>
        <v>0</v>
      </c>
      <c r="BG162" s="115">
        <f t="shared" si="656"/>
        <v>0</v>
      </c>
      <c r="BH162" s="115">
        <f t="shared" si="656"/>
        <v>0</v>
      </c>
      <c r="BI162" s="115">
        <f t="shared" si="656"/>
        <v>0</v>
      </c>
      <c r="BJ162" s="115">
        <f t="shared" si="656"/>
        <v>0</v>
      </c>
      <c r="BK162" s="115">
        <f t="shared" si="656"/>
        <v>0</v>
      </c>
      <c r="BL162" s="115">
        <f t="shared" si="656"/>
        <v>0</v>
      </c>
      <c r="BM162" s="115">
        <f t="shared" si="656"/>
        <v>0</v>
      </c>
      <c r="BN162" s="115">
        <f t="shared" si="656"/>
        <v>0</v>
      </c>
      <c r="BO162" s="115">
        <f t="shared" si="656"/>
        <v>0</v>
      </c>
      <c r="BP162" s="115">
        <f t="shared" si="656"/>
        <v>0</v>
      </c>
      <c r="BQ162" s="115">
        <f t="shared" si="656"/>
        <v>0</v>
      </c>
      <c r="BR162" s="115">
        <f t="shared" si="656"/>
        <v>0</v>
      </c>
      <c r="BS162" s="115">
        <f t="shared" si="656"/>
        <v>0</v>
      </c>
      <c r="BT162" s="115">
        <f t="shared" si="656"/>
        <v>0</v>
      </c>
      <c r="BU162" s="115">
        <f t="shared" si="656"/>
        <v>0</v>
      </c>
      <c r="BV162" s="115">
        <f t="shared" si="656"/>
        <v>0</v>
      </c>
      <c r="BW162" s="115">
        <f t="shared" si="656"/>
        <v>0</v>
      </c>
      <c r="BX162" s="115">
        <f t="shared" si="656"/>
        <v>0</v>
      </c>
      <c r="BY162" s="115">
        <f t="shared" si="656"/>
        <v>0</v>
      </c>
      <c r="BZ162" s="115">
        <f t="shared" si="656"/>
        <v>0</v>
      </c>
      <c r="CA162" s="115">
        <f t="shared" si="656"/>
        <v>0</v>
      </c>
      <c r="CB162" s="115">
        <f t="shared" si="656"/>
        <v>0</v>
      </c>
      <c r="CC162" s="115">
        <f t="shared" si="656"/>
        <v>0</v>
      </c>
      <c r="CD162" s="115">
        <f t="shared" si="656"/>
        <v>0</v>
      </c>
      <c r="CE162" s="115">
        <f t="shared" si="656"/>
        <v>0</v>
      </c>
      <c r="CF162" s="115">
        <f t="shared" si="656"/>
        <v>0</v>
      </c>
      <c r="CG162" s="115">
        <f t="shared" si="656"/>
        <v>0</v>
      </c>
      <c r="CH162" s="115">
        <f t="shared" si="656"/>
        <v>0</v>
      </c>
      <c r="CI162" s="115">
        <f t="shared" si="656"/>
        <v>0</v>
      </c>
      <c r="CJ162" s="115">
        <f t="shared" si="656"/>
        <v>0</v>
      </c>
      <c r="CK162" s="115">
        <f t="shared" si="656"/>
        <v>0</v>
      </c>
      <c r="CL162" s="115">
        <f t="shared" si="656"/>
        <v>0</v>
      </c>
      <c r="CM162" s="115">
        <f t="shared" si="656"/>
        <v>0</v>
      </c>
      <c r="CN162" s="115">
        <f t="shared" si="656"/>
        <v>0</v>
      </c>
      <c r="CO162" s="115">
        <f t="shared" si="656"/>
        <v>0</v>
      </c>
      <c r="CP162" s="115">
        <f t="shared" si="656"/>
        <v>0</v>
      </c>
      <c r="CQ162" s="115">
        <f t="shared" si="656"/>
        <v>0</v>
      </c>
      <c r="CR162" s="115">
        <f t="shared" si="656"/>
        <v>0</v>
      </c>
      <c r="CS162" s="115">
        <f t="shared" si="656"/>
        <v>0</v>
      </c>
      <c r="CT162" s="115">
        <f t="shared" si="656"/>
        <v>0</v>
      </c>
      <c r="CU162" s="115">
        <f t="shared" si="656"/>
        <v>0</v>
      </c>
      <c r="CV162" s="115">
        <f t="shared" si="656"/>
        <v>0</v>
      </c>
      <c r="CW162" s="115">
        <f t="shared" ref="CW162:DM162" si="657">SUM(CW163:CW233)</f>
        <v>0</v>
      </c>
      <c r="CX162" s="115">
        <f t="shared" si="657"/>
        <v>0</v>
      </c>
      <c r="CY162" s="115">
        <f t="shared" si="657"/>
        <v>0</v>
      </c>
      <c r="CZ162" s="115">
        <f t="shared" si="657"/>
        <v>0</v>
      </c>
      <c r="DA162" s="115">
        <f t="shared" si="657"/>
        <v>0</v>
      </c>
      <c r="DB162" s="115">
        <f t="shared" si="657"/>
        <v>0</v>
      </c>
      <c r="DC162" s="115">
        <f t="shared" si="657"/>
        <v>0</v>
      </c>
      <c r="DD162" s="115">
        <f t="shared" si="657"/>
        <v>0</v>
      </c>
      <c r="DE162" s="115">
        <f t="shared" si="657"/>
        <v>0</v>
      </c>
      <c r="DF162" s="115">
        <f t="shared" si="657"/>
        <v>0</v>
      </c>
      <c r="DG162" s="115">
        <f t="shared" si="657"/>
        <v>0</v>
      </c>
      <c r="DH162" s="115">
        <f t="shared" si="657"/>
        <v>0</v>
      </c>
      <c r="DI162" s="115">
        <f t="shared" si="657"/>
        <v>0</v>
      </c>
      <c r="DJ162" s="115">
        <f t="shared" si="657"/>
        <v>0</v>
      </c>
      <c r="DK162" s="115">
        <f t="shared" si="657"/>
        <v>0</v>
      </c>
      <c r="DL162" s="115">
        <f t="shared" si="657"/>
        <v>0</v>
      </c>
      <c r="DM162" s="115">
        <f t="shared" si="657"/>
        <v>10350</v>
      </c>
      <c r="DN162" s="115">
        <f>SUM(DN163:DN233)</f>
        <v>1547466841.1356156</v>
      </c>
    </row>
    <row r="163" spans="1:118" ht="30" customHeight="1" x14ac:dyDescent="0.25">
      <c r="A163" s="104"/>
      <c r="B163" s="135">
        <v>129</v>
      </c>
      <c r="C163" s="238" t="s">
        <v>412</v>
      </c>
      <c r="D163" s="118" t="s">
        <v>413</v>
      </c>
      <c r="E163" s="107">
        <f t="shared" si="586"/>
        <v>23460</v>
      </c>
      <c r="F163" s="108">
        <v>23500</v>
      </c>
      <c r="G163" s="122">
        <v>2.41</v>
      </c>
      <c r="H163" s="151">
        <v>1</v>
      </c>
      <c r="I163" s="152"/>
      <c r="J163" s="152"/>
      <c r="K163" s="152"/>
      <c r="L163" s="121"/>
      <c r="M163" s="122">
        <v>1.4</v>
      </c>
      <c r="N163" s="122">
        <v>1.68</v>
      </c>
      <c r="O163" s="122">
        <v>2.23</v>
      </c>
      <c r="P163" s="123">
        <v>2.57</v>
      </c>
      <c r="Q163" s="124">
        <v>35</v>
      </c>
      <c r="R163" s="124">
        <f t="shared" ref="R163:R190" si="658">(Q163*$E163*$G163*$H163*$M163*$R$13)/12*11+(Q163*$F163*$G163*$H163*$M163*$R$13)/12</f>
        <v>3047863.5366666671</v>
      </c>
      <c r="S163" s="124">
        <v>0</v>
      </c>
      <c r="T163" s="124">
        <f t="shared" si="377"/>
        <v>0</v>
      </c>
      <c r="U163" s="124"/>
      <c r="V163" s="124">
        <f t="shared" ref="V163:V188" si="659">(U163*$E163*$G163*$H163*$M163*$V$13)</f>
        <v>0</v>
      </c>
      <c r="W163" s="124"/>
      <c r="X163" s="124">
        <f t="shared" ref="X163:X188" si="660">(W163*$E163*$G163*$H163*$M163*$X$13)</f>
        <v>0</v>
      </c>
      <c r="Y163" s="124">
        <v>20</v>
      </c>
      <c r="Z163" s="124">
        <f t="shared" ref="Z163:Z189" si="661">(Y163*$E163*$G163*$H163*$M163*$Z$13)/12*4+(Y163*$E163*$G163*$H163*$M163*$Z$15)/12*7+(Y163*$F163*$G163*$H163*$M163*$Z$15)/12</f>
        <v>2058319.9466666665</v>
      </c>
      <c r="AA163" s="124"/>
      <c r="AB163" s="124"/>
      <c r="AC163" s="124"/>
      <c r="AD163" s="124">
        <f t="shared" ref="AD163:AD188" si="662">(AC163*$E163*$G163*$H163*$M163*$AD$13)</f>
        <v>0</v>
      </c>
      <c r="AE163" s="124"/>
      <c r="AF163" s="124"/>
      <c r="AG163" s="124"/>
      <c r="AH163" s="124">
        <f t="shared" ref="AH163:AH189" si="663">(AG163*$E163*$G163*$H163*$M163*$AH$13)</f>
        <v>0</v>
      </c>
      <c r="AI163" s="124"/>
      <c r="AJ163" s="124"/>
      <c r="AK163" s="130"/>
      <c r="AL163" s="124">
        <f t="shared" ref="AL163:AL188" si="664">(AK163*$E163*$G163*$H163*$M163*$AL$13)</f>
        <v>0</v>
      </c>
      <c r="AM163" s="124">
        <v>0</v>
      </c>
      <c r="AN163" s="124">
        <f>(AM163*$E163*$G163*$H163*$M163*$AN$13)</f>
        <v>0</v>
      </c>
      <c r="AO163" s="124"/>
      <c r="AP163" s="124">
        <f t="shared" ref="AP163:AP188" si="665">(AO163*$E163*$G163*$H163*$M163*$AP$13)</f>
        <v>0</v>
      </c>
      <c r="AQ163" s="124">
        <v>0</v>
      </c>
      <c r="AR163" s="124">
        <f t="shared" ref="AR163:AR188" si="666">(AQ163*$E163*$G163*$H163*$N163*$AR$13)</f>
        <v>0</v>
      </c>
      <c r="AS163" s="140">
        <v>11</v>
      </c>
      <c r="AT163" s="124">
        <f t="shared" ref="AT163:AT187" si="667">(AS163*$E163*$G163*$H163*$N163*$AT$13)/12*4+(AS163*$E163*$G163*$H163*$N163*$AT$15)/12*7+(AS163*$F163*$G163*$H163*$N163*$AT$15)/12</f>
        <v>1358491.1648000001</v>
      </c>
      <c r="AU163" s="124"/>
      <c r="AV163" s="129">
        <f t="shared" ref="AV163:AV188" si="668">(AU163*$E163*$G163*$H163*$N163*$AV$13)</f>
        <v>0</v>
      </c>
      <c r="AW163" s="124"/>
      <c r="AX163" s="124">
        <f t="shared" ref="AX163:AX188" si="669">(AW163*$E163*$G163*$H163*$M163*$AX$13)</f>
        <v>0</v>
      </c>
      <c r="AY163" s="124">
        <v>0</v>
      </c>
      <c r="AZ163" s="124">
        <f t="shared" ref="AZ163:AZ188" si="670">(AY163*$E163*$G163*$H163*$M163*$AZ$13)</f>
        <v>0</v>
      </c>
      <c r="BA163" s="124"/>
      <c r="BB163" s="124">
        <f t="shared" ref="BB163:BB188" si="671">(BA163*$E163*$G163*$H163*$M163*$BB$13)</f>
        <v>0</v>
      </c>
      <c r="BC163" s="124"/>
      <c r="BD163" s="124">
        <f t="shared" ref="BD163:BD188" si="672">(BC163*$E163*$G163*$H163*$M163*$BD$13)</f>
        <v>0</v>
      </c>
      <c r="BE163" s="124"/>
      <c r="BF163" s="124">
        <f t="shared" ref="BF163:BF188" si="673">(BE163*$E163*$G163*$H163*$M163*$BF$13)</f>
        <v>0</v>
      </c>
      <c r="BG163" s="124"/>
      <c r="BH163" s="124">
        <f t="shared" ref="BH163:BH188" si="674">(BG163*$E163*$G163*$H163*$M163*$BH$13)</f>
        <v>0</v>
      </c>
      <c r="BI163" s="124"/>
      <c r="BJ163" s="124">
        <f t="shared" ref="BJ163:BJ188" si="675">(BI163*$E163*$G163*$H163*$M163*$BJ$13)</f>
        <v>0</v>
      </c>
      <c r="BK163" s="124"/>
      <c r="BL163" s="124">
        <f t="shared" ref="BL163:BL188" si="676">(BK163*$E163*$G163*$H163*$N163*$BL$13)</f>
        <v>0</v>
      </c>
      <c r="BM163" s="124"/>
      <c r="BN163" s="124">
        <f t="shared" ref="BN163:BN188" si="677">(BM163*$E163*$G163*$H163*$N163*$BN$13)</f>
        <v>0</v>
      </c>
      <c r="BO163" s="124"/>
      <c r="BP163" s="124">
        <f t="shared" ref="BP163:BP188" si="678">(BO163*$E163*$G163*$H163*$N163*$BP$13)</f>
        <v>0</v>
      </c>
      <c r="BQ163" s="124"/>
      <c r="BR163" s="124">
        <f t="shared" ref="BR163:BR188" si="679">(BQ163*$E163*$G163*$H163*$N163*$BR$13)</f>
        <v>0</v>
      </c>
      <c r="BS163" s="124"/>
      <c r="BT163" s="124">
        <f t="shared" ref="BT163:BT188" si="680">(BS163*$E163*$G163*$H163*$N163*$BT$13)</f>
        <v>0</v>
      </c>
      <c r="BU163" s="124"/>
      <c r="BV163" s="124">
        <f t="shared" ref="BV163:BV188" si="681">(BU163*$E163*$G163*$H163*$N163*$BV$13)</f>
        <v>0</v>
      </c>
      <c r="BW163" s="124"/>
      <c r="BX163" s="129">
        <f t="shared" ref="BX163:BX188" si="682">(BW163*$E163*$G163*$H163*$N163*$BX$13)</f>
        <v>0</v>
      </c>
      <c r="BY163" s="124"/>
      <c r="BZ163" s="124">
        <f t="shared" ref="BZ163:BZ188" si="683">(BY163*$E163*$G163*$H163*$M163*$BZ$13)</f>
        <v>0</v>
      </c>
      <c r="CA163" s="124"/>
      <c r="CB163" s="124">
        <f t="shared" ref="CB163:CB188" si="684">(CA163*$E163*$G163*$H163*$M163*$CB$13)</f>
        <v>0</v>
      </c>
      <c r="CC163" s="124"/>
      <c r="CD163" s="124">
        <f t="shared" ref="CD163:CD188" si="685">(CC163*$E163*$G163*$H163*$M163*$CD$13)</f>
        <v>0</v>
      </c>
      <c r="CE163" s="124"/>
      <c r="CF163" s="124">
        <f t="shared" ref="CF163:CF188" si="686">(CE163*$E163*$G163*$H163*$N163*$CF$13)</f>
        <v>0</v>
      </c>
      <c r="CG163" s="124"/>
      <c r="CH163" s="124">
        <f t="shared" ref="CH163:CH188" si="687">(CG163*$E163*$G163*$H163*$M163*$CH$13)</f>
        <v>0</v>
      </c>
      <c r="CI163" s="124"/>
      <c r="CJ163" s="124">
        <f t="shared" ref="CJ163:CJ188" si="688">(CI163*$E163*$G163*$H163*$M163*$CJ$13)</f>
        <v>0</v>
      </c>
      <c r="CK163" s="124"/>
      <c r="CL163" s="124">
        <f t="shared" ref="CL163:CL188" si="689">(CK163*$E163*$G163*$H163*$M163*$CL$13)</f>
        <v>0</v>
      </c>
      <c r="CM163" s="124"/>
      <c r="CN163" s="124">
        <f t="shared" ref="CN163:CN188" si="690">(CM163*$E163*$G163*$H163*$M163*$CN$13)</f>
        <v>0</v>
      </c>
      <c r="CO163" s="124">
        <v>0</v>
      </c>
      <c r="CP163" s="124">
        <f t="shared" ref="CP163:CP200" si="691">(CO163*$E163*$G163*$H163*$M163*$CP$13)</f>
        <v>0</v>
      </c>
      <c r="CQ163" s="124"/>
      <c r="CR163" s="124">
        <f t="shared" ref="CR163:CR188" si="692">(CQ163*$E163*$G163*$H163*$M163*$CR$13)</f>
        <v>0</v>
      </c>
      <c r="CS163" s="124"/>
      <c r="CT163" s="124">
        <f t="shared" ref="CT163:CT188" si="693">(CS163*$E163*$G163*$H163*$N163*$CT$13)</f>
        <v>0</v>
      </c>
      <c r="CU163" s="124"/>
      <c r="CV163" s="124">
        <f t="shared" ref="CV163:CV188" si="694">(CU163*$E163*$G163*$H163*$N163*$CV$13)</f>
        <v>0</v>
      </c>
      <c r="CW163" s="124"/>
      <c r="CX163" s="124">
        <f t="shared" ref="CX163:CX188" si="695">(CW163*$E163*$G163*$H163*$N163*$CX$13)</f>
        <v>0</v>
      </c>
      <c r="CY163" s="140"/>
      <c r="CZ163" s="124">
        <f t="shared" ref="CZ163:CZ188" si="696">(CY163*$E163*$G163*$H163*$N163*$CZ$13)</f>
        <v>0</v>
      </c>
      <c r="DA163" s="124"/>
      <c r="DB163" s="129">
        <f t="shared" ref="DB163:DB188" si="697">(DA163*$E163*$G163*$H163*$N163*$DB$13)</f>
        <v>0</v>
      </c>
      <c r="DC163" s="124"/>
      <c r="DD163" s="124">
        <f t="shared" ref="DD163:DD188" si="698">(DC163*$E163*$G163*$H163*$N163*$DD$13)</f>
        <v>0</v>
      </c>
      <c r="DE163" s="141"/>
      <c r="DF163" s="124">
        <f t="shared" ref="DF163:DF188" si="699">(DE163*$E163*$G163*$H163*$N163*$DF$13)</f>
        <v>0</v>
      </c>
      <c r="DG163" s="124"/>
      <c r="DH163" s="124">
        <f t="shared" ref="DH163:DH188" si="700">(DG163*$E163*$G163*$H163*$N163*$DH$13)</f>
        <v>0</v>
      </c>
      <c r="DI163" s="124"/>
      <c r="DJ163" s="124">
        <f t="shared" ref="DJ163:DJ188" si="701">(DI163*$E163*$G163*$H163*$O163*$DJ$13)</f>
        <v>0</v>
      </c>
      <c r="DK163" s="124"/>
      <c r="DL163" s="129">
        <f t="shared" ref="DL163:DL188" si="702">(DK163*$E163*$G163*$H163*$P163*$DL$13)</f>
        <v>0</v>
      </c>
      <c r="DM163" s="124">
        <f t="shared" ref="DM163:DN194" si="703">SUM(Q163,S163,U163,W163,Y163,AA163,AC163,AE163,AG163,AI163,AK163,AM163,AS163,AW163,AY163,CC163,AO163,BC163,BE163,BG163,CQ163,BI163,BK163,AQ163,BO163,AU163,CS163,BQ163,CU163,BS163,BU163,BW163,CE163,BY163,CA163,CG163,CI163,CK163,CM163,CO163,CW163,CY163,BM163,BA163,DA163,DC163,DE163,DG163,DI163,DK163)</f>
        <v>66</v>
      </c>
      <c r="DN163" s="124">
        <f t="shared" si="703"/>
        <v>6464674.6481333338</v>
      </c>
    </row>
    <row r="164" spans="1:118" ht="30" customHeight="1" x14ac:dyDescent="0.25">
      <c r="A164" s="104"/>
      <c r="B164" s="135">
        <v>130</v>
      </c>
      <c r="C164" s="238" t="s">
        <v>414</v>
      </c>
      <c r="D164" s="118" t="s">
        <v>415</v>
      </c>
      <c r="E164" s="107">
        <f t="shared" si="586"/>
        <v>23460</v>
      </c>
      <c r="F164" s="108">
        <v>23500</v>
      </c>
      <c r="G164" s="122">
        <v>4.0199999999999996</v>
      </c>
      <c r="H164" s="151">
        <v>1</v>
      </c>
      <c r="I164" s="152"/>
      <c r="J164" s="152"/>
      <c r="K164" s="152"/>
      <c r="L164" s="121"/>
      <c r="M164" s="122">
        <v>1.4</v>
      </c>
      <c r="N164" s="122">
        <v>1.68</v>
      </c>
      <c r="O164" s="122">
        <v>2.23</v>
      </c>
      <c r="P164" s="123">
        <v>2.57</v>
      </c>
      <c r="Q164" s="124">
        <v>25</v>
      </c>
      <c r="R164" s="124">
        <f t="shared" si="658"/>
        <v>3631420.0999999992</v>
      </c>
      <c r="S164" s="124">
        <v>0</v>
      </c>
      <c r="T164" s="124">
        <f t="shared" si="377"/>
        <v>0</v>
      </c>
      <c r="U164" s="124"/>
      <c r="V164" s="124">
        <f t="shared" si="659"/>
        <v>0</v>
      </c>
      <c r="W164" s="124"/>
      <c r="X164" s="124">
        <f t="shared" si="660"/>
        <v>0</v>
      </c>
      <c r="Y164" s="124">
        <v>102</v>
      </c>
      <c r="Z164" s="124">
        <f t="shared" si="661"/>
        <v>17510238.815999996</v>
      </c>
      <c r="AA164" s="124"/>
      <c r="AB164" s="124"/>
      <c r="AC164" s="124"/>
      <c r="AD164" s="124">
        <f t="shared" si="662"/>
        <v>0</v>
      </c>
      <c r="AE164" s="124"/>
      <c r="AF164" s="124"/>
      <c r="AG164" s="124"/>
      <c r="AH164" s="124">
        <f t="shared" si="663"/>
        <v>0</v>
      </c>
      <c r="AI164" s="124"/>
      <c r="AJ164" s="124"/>
      <c r="AK164" s="130"/>
      <c r="AL164" s="124">
        <f t="shared" si="664"/>
        <v>0</v>
      </c>
      <c r="AM164" s="124">
        <v>9</v>
      </c>
      <c r="AN164" s="124">
        <f t="shared" ref="AN164:AN181" si="704">(AM164*$E164*$G164*$H164*$M164*$AN$13)/12*11+(AM164*$F164*$G164*$H164*$M164*$AN$13)/12</f>
        <v>1307311.236</v>
      </c>
      <c r="AO164" s="124"/>
      <c r="AP164" s="124">
        <f t="shared" si="665"/>
        <v>0</v>
      </c>
      <c r="AQ164" s="124">
        <v>0</v>
      </c>
      <c r="AR164" s="124">
        <f t="shared" si="666"/>
        <v>0</v>
      </c>
      <c r="AS164" s="140">
        <v>20</v>
      </c>
      <c r="AT164" s="124">
        <f t="shared" si="667"/>
        <v>4120056.1919999998</v>
      </c>
      <c r="AU164" s="124"/>
      <c r="AV164" s="129">
        <f t="shared" si="668"/>
        <v>0</v>
      </c>
      <c r="AW164" s="124"/>
      <c r="AX164" s="124">
        <f t="shared" si="669"/>
        <v>0</v>
      </c>
      <c r="AY164" s="124"/>
      <c r="AZ164" s="124">
        <f t="shared" si="670"/>
        <v>0</v>
      </c>
      <c r="BA164" s="124"/>
      <c r="BB164" s="124">
        <f t="shared" si="671"/>
        <v>0</v>
      </c>
      <c r="BC164" s="124"/>
      <c r="BD164" s="124">
        <f t="shared" si="672"/>
        <v>0</v>
      </c>
      <c r="BE164" s="124"/>
      <c r="BF164" s="124">
        <f t="shared" si="673"/>
        <v>0</v>
      </c>
      <c r="BG164" s="124"/>
      <c r="BH164" s="124">
        <f t="shared" si="674"/>
        <v>0</v>
      </c>
      <c r="BI164" s="124"/>
      <c r="BJ164" s="124">
        <f t="shared" si="675"/>
        <v>0</v>
      </c>
      <c r="BK164" s="124"/>
      <c r="BL164" s="124">
        <f t="shared" si="676"/>
        <v>0</v>
      </c>
      <c r="BM164" s="124"/>
      <c r="BN164" s="124">
        <f t="shared" si="677"/>
        <v>0</v>
      </c>
      <c r="BO164" s="124"/>
      <c r="BP164" s="124">
        <f t="shared" si="678"/>
        <v>0</v>
      </c>
      <c r="BQ164" s="124">
        <v>0</v>
      </c>
      <c r="BR164" s="124">
        <f t="shared" si="679"/>
        <v>0</v>
      </c>
      <c r="BS164" s="124"/>
      <c r="BT164" s="124">
        <f t="shared" si="680"/>
        <v>0</v>
      </c>
      <c r="BU164" s="124"/>
      <c r="BV164" s="124">
        <f t="shared" si="681"/>
        <v>0</v>
      </c>
      <c r="BW164" s="124"/>
      <c r="BX164" s="129">
        <f t="shared" si="682"/>
        <v>0</v>
      </c>
      <c r="BY164" s="124"/>
      <c r="BZ164" s="124">
        <f t="shared" si="683"/>
        <v>0</v>
      </c>
      <c r="CA164" s="124"/>
      <c r="CB164" s="124">
        <f t="shared" si="684"/>
        <v>0</v>
      </c>
      <c r="CC164" s="124"/>
      <c r="CD164" s="124">
        <f t="shared" si="685"/>
        <v>0</v>
      </c>
      <c r="CE164" s="124"/>
      <c r="CF164" s="124">
        <f t="shared" si="686"/>
        <v>0</v>
      </c>
      <c r="CG164" s="124"/>
      <c r="CH164" s="124">
        <f t="shared" si="687"/>
        <v>0</v>
      </c>
      <c r="CI164" s="124"/>
      <c r="CJ164" s="124">
        <f t="shared" si="688"/>
        <v>0</v>
      </c>
      <c r="CK164" s="124"/>
      <c r="CL164" s="124">
        <f t="shared" si="689"/>
        <v>0</v>
      </c>
      <c r="CM164" s="124"/>
      <c r="CN164" s="124">
        <f t="shared" si="690"/>
        <v>0</v>
      </c>
      <c r="CO164" s="124">
        <v>0</v>
      </c>
      <c r="CP164" s="124">
        <f t="shared" si="691"/>
        <v>0</v>
      </c>
      <c r="CQ164" s="124"/>
      <c r="CR164" s="124">
        <f t="shared" si="692"/>
        <v>0</v>
      </c>
      <c r="CS164" s="124"/>
      <c r="CT164" s="124">
        <f t="shared" si="693"/>
        <v>0</v>
      </c>
      <c r="CU164" s="124"/>
      <c r="CV164" s="124">
        <f t="shared" si="694"/>
        <v>0</v>
      </c>
      <c r="CW164" s="124"/>
      <c r="CX164" s="124">
        <f t="shared" si="695"/>
        <v>0</v>
      </c>
      <c r="CY164" s="140">
        <v>0</v>
      </c>
      <c r="CZ164" s="124">
        <f t="shared" si="696"/>
        <v>0</v>
      </c>
      <c r="DA164" s="124"/>
      <c r="DB164" s="129">
        <f t="shared" si="697"/>
        <v>0</v>
      </c>
      <c r="DC164" s="124"/>
      <c r="DD164" s="124">
        <f t="shared" si="698"/>
        <v>0</v>
      </c>
      <c r="DE164" s="141"/>
      <c r="DF164" s="124">
        <f t="shared" si="699"/>
        <v>0</v>
      </c>
      <c r="DG164" s="124"/>
      <c r="DH164" s="124">
        <f t="shared" si="700"/>
        <v>0</v>
      </c>
      <c r="DI164" s="124"/>
      <c r="DJ164" s="124">
        <f t="shared" si="701"/>
        <v>0</v>
      </c>
      <c r="DK164" s="124"/>
      <c r="DL164" s="129">
        <f t="shared" si="702"/>
        <v>0</v>
      </c>
      <c r="DM164" s="124">
        <f t="shared" si="703"/>
        <v>156</v>
      </c>
      <c r="DN164" s="124">
        <f t="shared" si="703"/>
        <v>26569026.343999997</v>
      </c>
    </row>
    <row r="165" spans="1:118" ht="30" customHeight="1" x14ac:dyDescent="0.25">
      <c r="A165" s="104"/>
      <c r="B165" s="135">
        <v>131</v>
      </c>
      <c r="C165" s="238" t="s">
        <v>416</v>
      </c>
      <c r="D165" s="118" t="s">
        <v>417</v>
      </c>
      <c r="E165" s="107">
        <f t="shared" si="586"/>
        <v>23460</v>
      </c>
      <c r="F165" s="108">
        <v>23500</v>
      </c>
      <c r="G165" s="122">
        <v>4.8899999999999997</v>
      </c>
      <c r="H165" s="151">
        <v>1</v>
      </c>
      <c r="I165" s="152"/>
      <c r="J165" s="152"/>
      <c r="K165" s="152"/>
      <c r="L165" s="121"/>
      <c r="M165" s="122">
        <v>1.4</v>
      </c>
      <c r="N165" s="122">
        <v>1.68</v>
      </c>
      <c r="O165" s="122">
        <v>2.23</v>
      </c>
      <c r="P165" s="123">
        <v>2.57</v>
      </c>
      <c r="Q165" s="124">
        <v>0</v>
      </c>
      <c r="R165" s="124">
        <f t="shared" si="658"/>
        <v>0</v>
      </c>
      <c r="S165" s="124">
        <v>0</v>
      </c>
      <c r="T165" s="124">
        <f t="shared" si="377"/>
        <v>0</v>
      </c>
      <c r="U165" s="124"/>
      <c r="V165" s="124">
        <f t="shared" si="659"/>
        <v>0</v>
      </c>
      <c r="W165" s="124"/>
      <c r="X165" s="124">
        <f t="shared" si="660"/>
        <v>0</v>
      </c>
      <c r="Y165" s="124">
        <v>96</v>
      </c>
      <c r="Z165" s="124">
        <f t="shared" si="661"/>
        <v>20046840.575999994</v>
      </c>
      <c r="AA165" s="124"/>
      <c r="AB165" s="124"/>
      <c r="AC165" s="124"/>
      <c r="AD165" s="124">
        <f t="shared" si="662"/>
        <v>0</v>
      </c>
      <c r="AE165" s="124"/>
      <c r="AF165" s="124"/>
      <c r="AG165" s="124"/>
      <c r="AH165" s="124">
        <f t="shared" si="663"/>
        <v>0</v>
      </c>
      <c r="AI165" s="124"/>
      <c r="AJ165" s="124"/>
      <c r="AK165" s="130"/>
      <c r="AL165" s="124">
        <f t="shared" si="664"/>
        <v>0</v>
      </c>
      <c r="AM165" s="124">
        <v>0</v>
      </c>
      <c r="AN165" s="124">
        <f t="shared" si="704"/>
        <v>0</v>
      </c>
      <c r="AO165" s="124"/>
      <c r="AP165" s="124">
        <f t="shared" si="665"/>
        <v>0</v>
      </c>
      <c r="AQ165" s="124">
        <v>0</v>
      </c>
      <c r="AR165" s="124">
        <f t="shared" si="666"/>
        <v>0</v>
      </c>
      <c r="AS165" s="139">
        <v>6</v>
      </c>
      <c r="AT165" s="124">
        <f t="shared" si="667"/>
        <v>1503513.0432</v>
      </c>
      <c r="AU165" s="124"/>
      <c r="AV165" s="129">
        <f t="shared" si="668"/>
        <v>0</v>
      </c>
      <c r="AW165" s="124"/>
      <c r="AX165" s="124">
        <f t="shared" si="669"/>
        <v>0</v>
      </c>
      <c r="AY165" s="124"/>
      <c r="AZ165" s="124">
        <f t="shared" si="670"/>
        <v>0</v>
      </c>
      <c r="BA165" s="124"/>
      <c r="BB165" s="124">
        <f t="shared" si="671"/>
        <v>0</v>
      </c>
      <c r="BC165" s="124"/>
      <c r="BD165" s="124">
        <f t="shared" si="672"/>
        <v>0</v>
      </c>
      <c r="BE165" s="124"/>
      <c r="BF165" s="124">
        <f t="shared" si="673"/>
        <v>0</v>
      </c>
      <c r="BG165" s="124"/>
      <c r="BH165" s="124">
        <f t="shared" si="674"/>
        <v>0</v>
      </c>
      <c r="BI165" s="124"/>
      <c r="BJ165" s="124">
        <f t="shared" si="675"/>
        <v>0</v>
      </c>
      <c r="BK165" s="124"/>
      <c r="BL165" s="124">
        <f t="shared" si="676"/>
        <v>0</v>
      </c>
      <c r="BM165" s="124"/>
      <c r="BN165" s="124">
        <f t="shared" si="677"/>
        <v>0</v>
      </c>
      <c r="BO165" s="124"/>
      <c r="BP165" s="124">
        <f t="shared" si="678"/>
        <v>0</v>
      </c>
      <c r="BQ165" s="124">
        <v>0</v>
      </c>
      <c r="BR165" s="124">
        <f t="shared" si="679"/>
        <v>0</v>
      </c>
      <c r="BS165" s="124"/>
      <c r="BT165" s="124">
        <f t="shared" si="680"/>
        <v>0</v>
      </c>
      <c r="BU165" s="124"/>
      <c r="BV165" s="124">
        <f t="shared" si="681"/>
        <v>0</v>
      </c>
      <c r="BW165" s="124"/>
      <c r="BX165" s="129">
        <f t="shared" si="682"/>
        <v>0</v>
      </c>
      <c r="BY165" s="124"/>
      <c r="BZ165" s="124">
        <f t="shared" si="683"/>
        <v>0</v>
      </c>
      <c r="CA165" s="124"/>
      <c r="CB165" s="124">
        <f t="shared" si="684"/>
        <v>0</v>
      </c>
      <c r="CC165" s="124"/>
      <c r="CD165" s="124">
        <f t="shared" si="685"/>
        <v>0</v>
      </c>
      <c r="CE165" s="124"/>
      <c r="CF165" s="124">
        <f t="shared" si="686"/>
        <v>0</v>
      </c>
      <c r="CG165" s="124"/>
      <c r="CH165" s="124">
        <f t="shared" si="687"/>
        <v>0</v>
      </c>
      <c r="CI165" s="124"/>
      <c r="CJ165" s="124">
        <f t="shared" si="688"/>
        <v>0</v>
      </c>
      <c r="CK165" s="124"/>
      <c r="CL165" s="124">
        <f t="shared" si="689"/>
        <v>0</v>
      </c>
      <c r="CM165" s="124"/>
      <c r="CN165" s="124">
        <f t="shared" si="690"/>
        <v>0</v>
      </c>
      <c r="CO165" s="124">
        <v>0</v>
      </c>
      <c r="CP165" s="124">
        <f t="shared" si="691"/>
        <v>0</v>
      </c>
      <c r="CQ165" s="124"/>
      <c r="CR165" s="124">
        <f t="shared" si="692"/>
        <v>0</v>
      </c>
      <c r="CS165" s="124"/>
      <c r="CT165" s="124">
        <f t="shared" si="693"/>
        <v>0</v>
      </c>
      <c r="CU165" s="124"/>
      <c r="CV165" s="124">
        <f t="shared" si="694"/>
        <v>0</v>
      </c>
      <c r="CW165" s="124"/>
      <c r="CX165" s="124">
        <f t="shared" si="695"/>
        <v>0</v>
      </c>
      <c r="CY165" s="140">
        <v>0</v>
      </c>
      <c r="CZ165" s="124">
        <f t="shared" si="696"/>
        <v>0</v>
      </c>
      <c r="DA165" s="124"/>
      <c r="DB165" s="129">
        <f t="shared" si="697"/>
        <v>0</v>
      </c>
      <c r="DC165" s="124"/>
      <c r="DD165" s="124">
        <f t="shared" si="698"/>
        <v>0</v>
      </c>
      <c r="DE165" s="141"/>
      <c r="DF165" s="124">
        <f t="shared" si="699"/>
        <v>0</v>
      </c>
      <c r="DG165" s="124"/>
      <c r="DH165" s="124">
        <f t="shared" si="700"/>
        <v>0</v>
      </c>
      <c r="DI165" s="124"/>
      <c r="DJ165" s="124">
        <f t="shared" si="701"/>
        <v>0</v>
      </c>
      <c r="DK165" s="124"/>
      <c r="DL165" s="129">
        <f t="shared" si="702"/>
        <v>0</v>
      </c>
      <c r="DM165" s="124">
        <f t="shared" si="703"/>
        <v>102</v>
      </c>
      <c r="DN165" s="124">
        <f t="shared" si="703"/>
        <v>21550353.619199995</v>
      </c>
    </row>
    <row r="166" spans="1:118" ht="30" customHeight="1" x14ac:dyDescent="0.25">
      <c r="A166" s="104"/>
      <c r="B166" s="135">
        <v>132</v>
      </c>
      <c r="C166" s="238" t="s">
        <v>418</v>
      </c>
      <c r="D166" s="118" t="s">
        <v>419</v>
      </c>
      <c r="E166" s="107">
        <f t="shared" si="586"/>
        <v>23460</v>
      </c>
      <c r="F166" s="108">
        <v>23500</v>
      </c>
      <c r="G166" s="122">
        <v>3.05</v>
      </c>
      <c r="H166" s="151">
        <v>1</v>
      </c>
      <c r="I166" s="152"/>
      <c r="J166" s="152"/>
      <c r="K166" s="152"/>
      <c r="L166" s="121"/>
      <c r="M166" s="122">
        <v>1.4</v>
      </c>
      <c r="N166" s="122">
        <v>1.68</v>
      </c>
      <c r="O166" s="122">
        <v>2.23</v>
      </c>
      <c r="P166" s="123">
        <v>2.57</v>
      </c>
      <c r="Q166" s="124">
        <v>8</v>
      </c>
      <c r="R166" s="124">
        <f t="shared" si="658"/>
        <v>881658.21333333338</v>
      </c>
      <c r="S166" s="124">
        <v>17</v>
      </c>
      <c r="T166" s="124">
        <f t="shared" si="377"/>
        <v>1873523.7033333334</v>
      </c>
      <c r="U166" s="124"/>
      <c r="V166" s="124">
        <f t="shared" si="659"/>
        <v>0</v>
      </c>
      <c r="W166" s="124"/>
      <c r="X166" s="124">
        <f t="shared" si="660"/>
        <v>0</v>
      </c>
      <c r="Y166" s="124">
        <v>30</v>
      </c>
      <c r="Z166" s="124">
        <f t="shared" si="661"/>
        <v>3907391.5999999996</v>
      </c>
      <c r="AA166" s="153"/>
      <c r="AB166" s="124"/>
      <c r="AC166" s="124"/>
      <c r="AD166" s="124">
        <f t="shared" si="662"/>
        <v>0</v>
      </c>
      <c r="AE166" s="153"/>
      <c r="AF166" s="124"/>
      <c r="AG166" s="124">
        <v>15</v>
      </c>
      <c r="AH166" s="124">
        <f t="shared" ref="AH166:AH169" si="705">(AG166*$E166*$G166*$H166*$M166*$AH$13)/12*11+(AG166*$F166*$G166*$H166*$M166*$AH$13)/12</f>
        <v>1653109.15</v>
      </c>
      <c r="AI166" s="153"/>
      <c r="AJ166" s="124"/>
      <c r="AK166" s="130"/>
      <c r="AL166" s="124">
        <f t="shared" si="664"/>
        <v>0</v>
      </c>
      <c r="AM166" s="124">
        <v>36</v>
      </c>
      <c r="AN166" s="124">
        <f t="shared" si="704"/>
        <v>3967461.96</v>
      </c>
      <c r="AO166" s="124"/>
      <c r="AP166" s="124">
        <f t="shared" si="665"/>
        <v>0</v>
      </c>
      <c r="AQ166" s="124"/>
      <c r="AR166" s="124">
        <f t="shared" si="666"/>
        <v>0</v>
      </c>
      <c r="AS166" s="140">
        <v>35</v>
      </c>
      <c r="AT166" s="124">
        <f t="shared" si="667"/>
        <v>5470348.2399999993</v>
      </c>
      <c r="AU166" s="153"/>
      <c r="AV166" s="129">
        <f t="shared" si="668"/>
        <v>0</v>
      </c>
      <c r="AW166" s="153"/>
      <c r="AX166" s="124">
        <f t="shared" si="669"/>
        <v>0</v>
      </c>
      <c r="AY166" s="124">
        <v>0</v>
      </c>
      <c r="AZ166" s="124">
        <f t="shared" si="670"/>
        <v>0</v>
      </c>
      <c r="BA166" s="124"/>
      <c r="BB166" s="124">
        <f t="shared" si="671"/>
        <v>0</v>
      </c>
      <c r="BC166" s="153"/>
      <c r="BD166" s="124">
        <f t="shared" si="672"/>
        <v>0</v>
      </c>
      <c r="BE166" s="153"/>
      <c r="BF166" s="124">
        <f t="shared" si="673"/>
        <v>0</v>
      </c>
      <c r="BG166" s="153"/>
      <c r="BH166" s="124">
        <f t="shared" si="674"/>
        <v>0</v>
      </c>
      <c r="BI166" s="153"/>
      <c r="BJ166" s="124">
        <f t="shared" si="675"/>
        <v>0</v>
      </c>
      <c r="BK166" s="124"/>
      <c r="BL166" s="124">
        <f t="shared" si="676"/>
        <v>0</v>
      </c>
      <c r="BM166" s="153"/>
      <c r="BN166" s="124">
        <f t="shared" si="677"/>
        <v>0</v>
      </c>
      <c r="BO166" s="153"/>
      <c r="BP166" s="124">
        <f t="shared" si="678"/>
        <v>0</v>
      </c>
      <c r="BQ166" s="153"/>
      <c r="BR166" s="124">
        <f t="shared" si="679"/>
        <v>0</v>
      </c>
      <c r="BS166" s="153"/>
      <c r="BT166" s="124">
        <f t="shared" si="680"/>
        <v>0</v>
      </c>
      <c r="BU166" s="124"/>
      <c r="BV166" s="124">
        <f t="shared" si="681"/>
        <v>0</v>
      </c>
      <c r="BW166" s="124"/>
      <c r="BX166" s="129">
        <f t="shared" si="682"/>
        <v>0</v>
      </c>
      <c r="BY166" s="153"/>
      <c r="BZ166" s="124">
        <f t="shared" si="683"/>
        <v>0</v>
      </c>
      <c r="CA166" s="153"/>
      <c r="CB166" s="124">
        <f t="shared" si="684"/>
        <v>0</v>
      </c>
      <c r="CC166" s="153"/>
      <c r="CD166" s="124">
        <f t="shared" si="685"/>
        <v>0</v>
      </c>
      <c r="CE166" s="153"/>
      <c r="CF166" s="124">
        <f t="shared" si="686"/>
        <v>0</v>
      </c>
      <c r="CG166" s="153"/>
      <c r="CH166" s="124">
        <f t="shared" si="687"/>
        <v>0</v>
      </c>
      <c r="CI166" s="153"/>
      <c r="CJ166" s="124">
        <f t="shared" si="688"/>
        <v>0</v>
      </c>
      <c r="CK166" s="153"/>
      <c r="CL166" s="124">
        <f t="shared" si="689"/>
        <v>0</v>
      </c>
      <c r="CM166" s="153"/>
      <c r="CN166" s="124">
        <f t="shared" si="690"/>
        <v>0</v>
      </c>
      <c r="CO166" s="124"/>
      <c r="CP166" s="124">
        <f t="shared" si="691"/>
        <v>0</v>
      </c>
      <c r="CQ166" s="153"/>
      <c r="CR166" s="124">
        <f t="shared" si="692"/>
        <v>0</v>
      </c>
      <c r="CS166" s="153"/>
      <c r="CT166" s="124">
        <f t="shared" si="693"/>
        <v>0</v>
      </c>
      <c r="CU166" s="153"/>
      <c r="CV166" s="124">
        <f t="shared" si="694"/>
        <v>0</v>
      </c>
      <c r="CW166" s="153"/>
      <c r="CX166" s="124">
        <f t="shared" si="695"/>
        <v>0</v>
      </c>
      <c r="CY166" s="140"/>
      <c r="CZ166" s="124">
        <f t="shared" si="696"/>
        <v>0</v>
      </c>
      <c r="DA166" s="153"/>
      <c r="DB166" s="129">
        <f t="shared" si="697"/>
        <v>0</v>
      </c>
      <c r="DC166" s="153"/>
      <c r="DD166" s="124">
        <f t="shared" si="698"/>
        <v>0</v>
      </c>
      <c r="DE166" s="84"/>
      <c r="DF166" s="124">
        <f t="shared" si="699"/>
        <v>0</v>
      </c>
      <c r="DG166" s="124"/>
      <c r="DH166" s="124">
        <f t="shared" si="700"/>
        <v>0</v>
      </c>
      <c r="DI166" s="153"/>
      <c r="DJ166" s="124">
        <f t="shared" si="701"/>
        <v>0</v>
      </c>
      <c r="DK166" s="153"/>
      <c r="DL166" s="129">
        <f t="shared" si="702"/>
        <v>0</v>
      </c>
      <c r="DM166" s="124">
        <f t="shared" si="703"/>
        <v>141</v>
      </c>
      <c r="DN166" s="124">
        <f t="shared" si="703"/>
        <v>17753492.866666663</v>
      </c>
    </row>
    <row r="167" spans="1:118" ht="30" customHeight="1" x14ac:dyDescent="0.25">
      <c r="A167" s="104"/>
      <c r="B167" s="135">
        <v>133</v>
      </c>
      <c r="C167" s="238" t="s">
        <v>420</v>
      </c>
      <c r="D167" s="118" t="s">
        <v>421</v>
      </c>
      <c r="E167" s="107">
        <f t="shared" si="586"/>
        <v>23460</v>
      </c>
      <c r="F167" s="108">
        <v>23500</v>
      </c>
      <c r="G167" s="122">
        <v>5.31</v>
      </c>
      <c r="H167" s="151">
        <v>1</v>
      </c>
      <c r="I167" s="152"/>
      <c r="J167" s="152"/>
      <c r="K167" s="152"/>
      <c r="L167" s="121"/>
      <c r="M167" s="122">
        <v>1.4</v>
      </c>
      <c r="N167" s="122">
        <v>1.68</v>
      </c>
      <c r="O167" s="122">
        <v>2.23</v>
      </c>
      <c r="P167" s="123">
        <v>2.57</v>
      </c>
      <c r="Q167" s="124">
        <v>2</v>
      </c>
      <c r="R167" s="124">
        <f t="shared" si="658"/>
        <v>383738.12400000007</v>
      </c>
      <c r="S167" s="124">
        <v>20</v>
      </c>
      <c r="T167" s="124">
        <f t="shared" si="377"/>
        <v>3837381.24</v>
      </c>
      <c r="U167" s="124"/>
      <c r="V167" s="124">
        <f t="shared" si="659"/>
        <v>0</v>
      </c>
      <c r="W167" s="124"/>
      <c r="X167" s="124">
        <f t="shared" si="660"/>
        <v>0</v>
      </c>
      <c r="Y167" s="124">
        <v>145</v>
      </c>
      <c r="Z167" s="124">
        <f t="shared" si="661"/>
        <v>32879739.479999997</v>
      </c>
      <c r="AA167" s="153"/>
      <c r="AB167" s="124"/>
      <c r="AC167" s="124"/>
      <c r="AD167" s="124">
        <f t="shared" si="662"/>
        <v>0</v>
      </c>
      <c r="AE167" s="153"/>
      <c r="AF167" s="124"/>
      <c r="AG167" s="124">
        <v>15</v>
      </c>
      <c r="AH167" s="124">
        <f t="shared" si="705"/>
        <v>2878035.9299999997</v>
      </c>
      <c r="AI167" s="153"/>
      <c r="AJ167" s="124"/>
      <c r="AK167" s="130"/>
      <c r="AL167" s="124">
        <f t="shared" si="664"/>
        <v>0</v>
      </c>
      <c r="AM167" s="124">
        <v>24</v>
      </c>
      <c r="AN167" s="124">
        <f t="shared" si="704"/>
        <v>4604857.4879999999</v>
      </c>
      <c r="AO167" s="124"/>
      <c r="AP167" s="124">
        <f t="shared" si="665"/>
        <v>0</v>
      </c>
      <c r="AQ167" s="124"/>
      <c r="AR167" s="124">
        <f t="shared" si="666"/>
        <v>0</v>
      </c>
      <c r="AS167" s="140">
        <v>70</v>
      </c>
      <c r="AT167" s="124">
        <f t="shared" si="667"/>
        <v>19047573.215999998</v>
      </c>
      <c r="AU167" s="153"/>
      <c r="AV167" s="129">
        <f t="shared" si="668"/>
        <v>0</v>
      </c>
      <c r="AW167" s="153"/>
      <c r="AX167" s="124">
        <f t="shared" si="669"/>
        <v>0</v>
      </c>
      <c r="AY167" s="153"/>
      <c r="AZ167" s="124">
        <f t="shared" si="670"/>
        <v>0</v>
      </c>
      <c r="BA167" s="124"/>
      <c r="BB167" s="124">
        <f t="shared" si="671"/>
        <v>0</v>
      </c>
      <c r="BC167" s="153"/>
      <c r="BD167" s="124">
        <f t="shared" si="672"/>
        <v>0</v>
      </c>
      <c r="BE167" s="153"/>
      <c r="BF167" s="124">
        <f t="shared" si="673"/>
        <v>0</v>
      </c>
      <c r="BG167" s="153"/>
      <c r="BH167" s="124">
        <f t="shared" si="674"/>
        <v>0</v>
      </c>
      <c r="BI167" s="153"/>
      <c r="BJ167" s="124">
        <f t="shared" si="675"/>
        <v>0</v>
      </c>
      <c r="BK167" s="124"/>
      <c r="BL167" s="124">
        <f t="shared" si="676"/>
        <v>0</v>
      </c>
      <c r="BM167" s="153"/>
      <c r="BN167" s="124">
        <f t="shared" si="677"/>
        <v>0</v>
      </c>
      <c r="BO167" s="153"/>
      <c r="BP167" s="124">
        <f t="shared" si="678"/>
        <v>0</v>
      </c>
      <c r="BQ167" s="153"/>
      <c r="BR167" s="124">
        <f t="shared" si="679"/>
        <v>0</v>
      </c>
      <c r="BS167" s="153"/>
      <c r="BT167" s="124">
        <f t="shared" si="680"/>
        <v>0</v>
      </c>
      <c r="BU167" s="124"/>
      <c r="BV167" s="124">
        <f t="shared" si="681"/>
        <v>0</v>
      </c>
      <c r="BW167" s="124"/>
      <c r="BX167" s="129">
        <f t="shared" si="682"/>
        <v>0</v>
      </c>
      <c r="BY167" s="153"/>
      <c r="BZ167" s="124">
        <f t="shared" si="683"/>
        <v>0</v>
      </c>
      <c r="CA167" s="153"/>
      <c r="CB167" s="124">
        <f t="shared" si="684"/>
        <v>0</v>
      </c>
      <c r="CC167" s="153"/>
      <c r="CD167" s="124">
        <f t="shared" si="685"/>
        <v>0</v>
      </c>
      <c r="CE167" s="153"/>
      <c r="CF167" s="124">
        <f t="shared" si="686"/>
        <v>0</v>
      </c>
      <c r="CG167" s="153"/>
      <c r="CH167" s="124">
        <f t="shared" si="687"/>
        <v>0</v>
      </c>
      <c r="CI167" s="153"/>
      <c r="CJ167" s="124">
        <f t="shared" si="688"/>
        <v>0</v>
      </c>
      <c r="CK167" s="153"/>
      <c r="CL167" s="124">
        <f t="shared" si="689"/>
        <v>0</v>
      </c>
      <c r="CM167" s="124"/>
      <c r="CN167" s="124">
        <f t="shared" si="690"/>
        <v>0</v>
      </c>
      <c r="CO167" s="124"/>
      <c r="CP167" s="124">
        <f t="shared" si="691"/>
        <v>0</v>
      </c>
      <c r="CQ167" s="153"/>
      <c r="CR167" s="124">
        <f t="shared" si="692"/>
        <v>0</v>
      </c>
      <c r="CS167" s="124"/>
      <c r="CT167" s="124">
        <f t="shared" si="693"/>
        <v>0</v>
      </c>
      <c r="CU167" s="153"/>
      <c r="CV167" s="124">
        <f t="shared" si="694"/>
        <v>0</v>
      </c>
      <c r="CW167" s="153"/>
      <c r="CX167" s="124">
        <f t="shared" si="695"/>
        <v>0</v>
      </c>
      <c r="CY167" s="140"/>
      <c r="CZ167" s="124">
        <f t="shared" si="696"/>
        <v>0</v>
      </c>
      <c r="DA167" s="153"/>
      <c r="DB167" s="129">
        <f t="shared" si="697"/>
        <v>0</v>
      </c>
      <c r="DC167" s="153"/>
      <c r="DD167" s="124">
        <f t="shared" si="698"/>
        <v>0</v>
      </c>
      <c r="DE167" s="84"/>
      <c r="DF167" s="124">
        <f t="shared" si="699"/>
        <v>0</v>
      </c>
      <c r="DG167" s="124"/>
      <c r="DH167" s="124">
        <f t="shared" si="700"/>
        <v>0</v>
      </c>
      <c r="DI167" s="153"/>
      <c r="DJ167" s="124">
        <f t="shared" si="701"/>
        <v>0</v>
      </c>
      <c r="DK167" s="153"/>
      <c r="DL167" s="129">
        <f t="shared" si="702"/>
        <v>0</v>
      </c>
      <c r="DM167" s="124">
        <f t="shared" si="703"/>
        <v>276</v>
      </c>
      <c r="DN167" s="124">
        <f t="shared" si="703"/>
        <v>63631325.477999993</v>
      </c>
    </row>
    <row r="168" spans="1:118" ht="45" customHeight="1" x14ac:dyDescent="0.25">
      <c r="A168" s="104"/>
      <c r="B168" s="135">
        <v>134</v>
      </c>
      <c r="C168" s="238" t="s">
        <v>422</v>
      </c>
      <c r="D168" s="118" t="s">
        <v>423</v>
      </c>
      <c r="E168" s="107">
        <f t="shared" si="586"/>
        <v>23460</v>
      </c>
      <c r="F168" s="108">
        <v>23500</v>
      </c>
      <c r="G168" s="136">
        <v>1.66</v>
      </c>
      <c r="H168" s="151">
        <v>1</v>
      </c>
      <c r="I168" s="152"/>
      <c r="J168" s="152"/>
      <c r="K168" s="152"/>
      <c r="L168" s="121"/>
      <c r="M168" s="122">
        <v>1.4</v>
      </c>
      <c r="N168" s="122">
        <v>1.68</v>
      </c>
      <c r="O168" s="122">
        <v>2.23</v>
      </c>
      <c r="P168" s="123">
        <v>2.57</v>
      </c>
      <c r="Q168" s="124">
        <v>0</v>
      </c>
      <c r="R168" s="124">
        <f t="shared" si="658"/>
        <v>0</v>
      </c>
      <c r="S168" s="124">
        <v>0</v>
      </c>
      <c r="T168" s="124">
        <f t="shared" ref="T168:T190" si="706">(S168*$E168*$G168*$H168*$M168*$T$13)/12*11+(S168*$F168*$G168*$H168*$M168*$T$13)/12</f>
        <v>0</v>
      </c>
      <c r="U168" s="124"/>
      <c r="V168" s="124">
        <f t="shared" si="659"/>
        <v>0</v>
      </c>
      <c r="W168" s="124"/>
      <c r="X168" s="124">
        <f t="shared" si="660"/>
        <v>0</v>
      </c>
      <c r="Y168" s="124">
        <v>2</v>
      </c>
      <c r="Z168" s="124">
        <f t="shared" si="661"/>
        <v>141776.39466666666</v>
      </c>
      <c r="AA168" s="124"/>
      <c r="AB168" s="124"/>
      <c r="AC168" s="124"/>
      <c r="AD168" s="124">
        <f t="shared" si="662"/>
        <v>0</v>
      </c>
      <c r="AE168" s="124"/>
      <c r="AF168" s="124"/>
      <c r="AG168" s="124"/>
      <c r="AH168" s="124">
        <f t="shared" si="705"/>
        <v>0</v>
      </c>
      <c r="AI168" s="124"/>
      <c r="AJ168" s="124"/>
      <c r="AK168" s="130"/>
      <c r="AL168" s="124">
        <f t="shared" si="664"/>
        <v>0</v>
      </c>
      <c r="AM168" s="124">
        <v>7</v>
      </c>
      <c r="AN168" s="124">
        <f t="shared" si="704"/>
        <v>419871.65733333328</v>
      </c>
      <c r="AO168" s="124"/>
      <c r="AP168" s="124">
        <f t="shared" si="665"/>
        <v>0</v>
      </c>
      <c r="AQ168" s="124">
        <v>0</v>
      </c>
      <c r="AR168" s="124">
        <f t="shared" si="666"/>
        <v>0</v>
      </c>
      <c r="AS168" s="139">
        <v>0</v>
      </c>
      <c r="AT168" s="124">
        <f t="shared" si="667"/>
        <v>0</v>
      </c>
      <c r="AU168" s="124"/>
      <c r="AV168" s="129">
        <f t="shared" si="668"/>
        <v>0</v>
      </c>
      <c r="AW168" s="124"/>
      <c r="AX168" s="124">
        <f t="shared" si="669"/>
        <v>0</v>
      </c>
      <c r="AY168" s="124">
        <v>0</v>
      </c>
      <c r="AZ168" s="124">
        <f t="shared" si="670"/>
        <v>0</v>
      </c>
      <c r="BA168" s="124"/>
      <c r="BB168" s="124">
        <f t="shared" si="671"/>
        <v>0</v>
      </c>
      <c r="BC168" s="124">
        <v>0</v>
      </c>
      <c r="BD168" s="124">
        <f t="shared" si="672"/>
        <v>0</v>
      </c>
      <c r="BE168" s="124">
        <v>0</v>
      </c>
      <c r="BF168" s="124">
        <f t="shared" si="673"/>
        <v>0</v>
      </c>
      <c r="BG168" s="124">
        <v>0</v>
      </c>
      <c r="BH168" s="124">
        <f t="shared" si="674"/>
        <v>0</v>
      </c>
      <c r="BI168" s="124"/>
      <c r="BJ168" s="124">
        <f t="shared" si="675"/>
        <v>0</v>
      </c>
      <c r="BK168" s="124"/>
      <c r="BL168" s="124">
        <f t="shared" si="676"/>
        <v>0</v>
      </c>
      <c r="BM168" s="124">
        <v>0</v>
      </c>
      <c r="BN168" s="124">
        <f t="shared" si="677"/>
        <v>0</v>
      </c>
      <c r="BO168" s="124">
        <v>0</v>
      </c>
      <c r="BP168" s="124">
        <f t="shared" si="678"/>
        <v>0</v>
      </c>
      <c r="BQ168" s="124">
        <v>0</v>
      </c>
      <c r="BR168" s="124">
        <f t="shared" si="679"/>
        <v>0</v>
      </c>
      <c r="BS168" s="124"/>
      <c r="BT168" s="124">
        <f t="shared" si="680"/>
        <v>0</v>
      </c>
      <c r="BU168" s="124"/>
      <c r="BV168" s="124">
        <f t="shared" si="681"/>
        <v>0</v>
      </c>
      <c r="BW168" s="124"/>
      <c r="BX168" s="129">
        <f t="shared" si="682"/>
        <v>0</v>
      </c>
      <c r="BY168" s="124">
        <v>0</v>
      </c>
      <c r="BZ168" s="124">
        <f t="shared" si="683"/>
        <v>0</v>
      </c>
      <c r="CA168" s="124">
        <v>0</v>
      </c>
      <c r="CB168" s="124">
        <f t="shared" si="684"/>
        <v>0</v>
      </c>
      <c r="CC168" s="124">
        <v>0</v>
      </c>
      <c r="CD168" s="124">
        <f t="shared" si="685"/>
        <v>0</v>
      </c>
      <c r="CE168" s="124"/>
      <c r="CF168" s="124">
        <f t="shared" si="686"/>
        <v>0</v>
      </c>
      <c r="CG168" s="124">
        <v>0</v>
      </c>
      <c r="CH168" s="124">
        <f t="shared" si="687"/>
        <v>0</v>
      </c>
      <c r="CI168" s="124"/>
      <c r="CJ168" s="124">
        <f t="shared" si="688"/>
        <v>0</v>
      </c>
      <c r="CK168" s="124"/>
      <c r="CL168" s="124">
        <f t="shared" si="689"/>
        <v>0</v>
      </c>
      <c r="CM168" s="124"/>
      <c r="CN168" s="124">
        <f t="shared" si="690"/>
        <v>0</v>
      </c>
      <c r="CO168" s="124">
        <v>0</v>
      </c>
      <c r="CP168" s="124">
        <f t="shared" si="691"/>
        <v>0</v>
      </c>
      <c r="CQ168" s="124"/>
      <c r="CR168" s="124">
        <f t="shared" si="692"/>
        <v>0</v>
      </c>
      <c r="CS168" s="124"/>
      <c r="CT168" s="124">
        <f t="shared" si="693"/>
        <v>0</v>
      </c>
      <c r="CU168" s="124"/>
      <c r="CV168" s="124">
        <f t="shared" si="694"/>
        <v>0</v>
      </c>
      <c r="CW168" s="124">
        <v>0</v>
      </c>
      <c r="CX168" s="124">
        <f t="shared" si="695"/>
        <v>0</v>
      </c>
      <c r="CY168" s="140">
        <v>0</v>
      </c>
      <c r="CZ168" s="124">
        <f t="shared" si="696"/>
        <v>0</v>
      </c>
      <c r="DA168" s="124">
        <v>0</v>
      </c>
      <c r="DB168" s="129">
        <f t="shared" si="697"/>
        <v>0</v>
      </c>
      <c r="DC168" s="124"/>
      <c r="DD168" s="124">
        <f t="shared" si="698"/>
        <v>0</v>
      </c>
      <c r="DE168" s="141"/>
      <c r="DF168" s="124">
        <f t="shared" si="699"/>
        <v>0</v>
      </c>
      <c r="DG168" s="124"/>
      <c r="DH168" s="124">
        <f t="shared" si="700"/>
        <v>0</v>
      </c>
      <c r="DI168" s="124"/>
      <c r="DJ168" s="124">
        <f t="shared" si="701"/>
        <v>0</v>
      </c>
      <c r="DK168" s="124"/>
      <c r="DL168" s="129">
        <f t="shared" si="702"/>
        <v>0</v>
      </c>
      <c r="DM168" s="124">
        <f t="shared" si="703"/>
        <v>9</v>
      </c>
      <c r="DN168" s="124">
        <f t="shared" si="703"/>
        <v>561648.05199999991</v>
      </c>
    </row>
    <row r="169" spans="1:118" ht="45" customHeight="1" x14ac:dyDescent="0.25">
      <c r="A169" s="104"/>
      <c r="B169" s="135">
        <v>135</v>
      </c>
      <c r="C169" s="238" t="s">
        <v>424</v>
      </c>
      <c r="D169" s="118" t="s">
        <v>425</v>
      </c>
      <c r="E169" s="107">
        <f t="shared" si="586"/>
        <v>23460</v>
      </c>
      <c r="F169" s="108">
        <v>23500</v>
      </c>
      <c r="G169" s="136">
        <v>2.77</v>
      </c>
      <c r="H169" s="151">
        <v>1</v>
      </c>
      <c r="I169" s="152"/>
      <c r="J169" s="152"/>
      <c r="K169" s="152"/>
      <c r="L169" s="121"/>
      <c r="M169" s="122">
        <v>1.4</v>
      </c>
      <c r="N169" s="122">
        <v>1.68</v>
      </c>
      <c r="O169" s="122">
        <v>2.23</v>
      </c>
      <c r="P169" s="123">
        <v>2.57</v>
      </c>
      <c r="Q169" s="124">
        <v>30</v>
      </c>
      <c r="R169" s="124">
        <f t="shared" si="658"/>
        <v>3002696.62</v>
      </c>
      <c r="S169" s="124">
        <v>0</v>
      </c>
      <c r="T169" s="124">
        <f t="shared" si="706"/>
        <v>0</v>
      </c>
      <c r="U169" s="124"/>
      <c r="V169" s="124">
        <f t="shared" si="659"/>
        <v>0</v>
      </c>
      <c r="W169" s="124"/>
      <c r="X169" s="124">
        <f t="shared" si="660"/>
        <v>0</v>
      </c>
      <c r="Y169" s="124">
        <v>259</v>
      </c>
      <c r="Z169" s="124">
        <f t="shared" si="661"/>
        <v>30636939.405333333</v>
      </c>
      <c r="AA169" s="124"/>
      <c r="AB169" s="124"/>
      <c r="AC169" s="124"/>
      <c r="AD169" s="124">
        <f t="shared" si="662"/>
        <v>0</v>
      </c>
      <c r="AE169" s="124"/>
      <c r="AF169" s="124"/>
      <c r="AG169" s="124">
        <v>20</v>
      </c>
      <c r="AH169" s="124">
        <f t="shared" si="705"/>
        <v>2001797.7466666668</v>
      </c>
      <c r="AI169" s="124"/>
      <c r="AJ169" s="124"/>
      <c r="AK169" s="130"/>
      <c r="AL169" s="124">
        <f t="shared" si="664"/>
        <v>0</v>
      </c>
      <c r="AM169" s="124">
        <v>12</v>
      </c>
      <c r="AN169" s="124">
        <f t="shared" si="704"/>
        <v>1201078.648</v>
      </c>
      <c r="AO169" s="124"/>
      <c r="AP169" s="124">
        <f t="shared" si="665"/>
        <v>0</v>
      </c>
      <c r="AQ169" s="124">
        <v>0</v>
      </c>
      <c r="AR169" s="124">
        <f t="shared" si="666"/>
        <v>0</v>
      </c>
      <c r="AS169" s="140">
        <v>18</v>
      </c>
      <c r="AT169" s="124">
        <f t="shared" si="667"/>
        <v>2555049.7728000004</v>
      </c>
      <c r="AU169" s="124"/>
      <c r="AV169" s="129">
        <f t="shared" si="668"/>
        <v>0</v>
      </c>
      <c r="AW169" s="124"/>
      <c r="AX169" s="124">
        <f t="shared" si="669"/>
        <v>0</v>
      </c>
      <c r="AY169" s="124">
        <v>0</v>
      </c>
      <c r="AZ169" s="124">
        <f t="shared" si="670"/>
        <v>0</v>
      </c>
      <c r="BA169" s="124"/>
      <c r="BB169" s="124">
        <f t="shared" si="671"/>
        <v>0</v>
      </c>
      <c r="BC169" s="124"/>
      <c r="BD169" s="124">
        <f t="shared" si="672"/>
        <v>0</v>
      </c>
      <c r="BE169" s="124"/>
      <c r="BF169" s="124">
        <f t="shared" si="673"/>
        <v>0</v>
      </c>
      <c r="BG169" s="124"/>
      <c r="BH169" s="124">
        <f t="shared" si="674"/>
        <v>0</v>
      </c>
      <c r="BI169" s="124"/>
      <c r="BJ169" s="124">
        <f t="shared" si="675"/>
        <v>0</v>
      </c>
      <c r="BK169" s="124"/>
      <c r="BL169" s="124">
        <f t="shared" si="676"/>
        <v>0</v>
      </c>
      <c r="BM169" s="124"/>
      <c r="BN169" s="124">
        <f t="shared" si="677"/>
        <v>0</v>
      </c>
      <c r="BO169" s="124"/>
      <c r="BP169" s="124">
        <f t="shared" si="678"/>
        <v>0</v>
      </c>
      <c r="BQ169" s="124">
        <v>0</v>
      </c>
      <c r="BR169" s="124">
        <f t="shared" si="679"/>
        <v>0</v>
      </c>
      <c r="BS169" s="124"/>
      <c r="BT169" s="124">
        <f t="shared" si="680"/>
        <v>0</v>
      </c>
      <c r="BU169" s="124"/>
      <c r="BV169" s="124">
        <f t="shared" si="681"/>
        <v>0</v>
      </c>
      <c r="BW169" s="124"/>
      <c r="BX169" s="129">
        <f t="shared" si="682"/>
        <v>0</v>
      </c>
      <c r="BY169" s="124"/>
      <c r="BZ169" s="124">
        <f t="shared" si="683"/>
        <v>0</v>
      </c>
      <c r="CA169" s="124"/>
      <c r="CB169" s="124">
        <f t="shared" si="684"/>
        <v>0</v>
      </c>
      <c r="CC169" s="124"/>
      <c r="CD169" s="124">
        <f t="shared" si="685"/>
        <v>0</v>
      </c>
      <c r="CE169" s="124"/>
      <c r="CF169" s="124">
        <f t="shared" si="686"/>
        <v>0</v>
      </c>
      <c r="CG169" s="124"/>
      <c r="CH169" s="124">
        <f t="shared" si="687"/>
        <v>0</v>
      </c>
      <c r="CI169" s="124"/>
      <c r="CJ169" s="124">
        <f t="shared" si="688"/>
        <v>0</v>
      </c>
      <c r="CK169" s="124"/>
      <c r="CL169" s="124">
        <f t="shared" si="689"/>
        <v>0</v>
      </c>
      <c r="CM169" s="124"/>
      <c r="CN169" s="124">
        <f t="shared" si="690"/>
        <v>0</v>
      </c>
      <c r="CO169" s="124">
        <v>0</v>
      </c>
      <c r="CP169" s="124">
        <f t="shared" si="691"/>
        <v>0</v>
      </c>
      <c r="CQ169" s="124"/>
      <c r="CR169" s="124">
        <f t="shared" si="692"/>
        <v>0</v>
      </c>
      <c r="CS169" s="124"/>
      <c r="CT169" s="124">
        <f t="shared" si="693"/>
        <v>0</v>
      </c>
      <c r="CU169" s="124"/>
      <c r="CV169" s="124">
        <f t="shared" si="694"/>
        <v>0</v>
      </c>
      <c r="CW169" s="124"/>
      <c r="CX169" s="124">
        <f t="shared" si="695"/>
        <v>0</v>
      </c>
      <c r="CY169" s="140">
        <v>0</v>
      </c>
      <c r="CZ169" s="124">
        <f t="shared" si="696"/>
        <v>0</v>
      </c>
      <c r="DA169" s="124"/>
      <c r="DB169" s="129">
        <f t="shared" si="697"/>
        <v>0</v>
      </c>
      <c r="DC169" s="124"/>
      <c r="DD169" s="124">
        <f t="shared" si="698"/>
        <v>0</v>
      </c>
      <c r="DE169" s="141"/>
      <c r="DF169" s="124">
        <f t="shared" si="699"/>
        <v>0</v>
      </c>
      <c r="DG169" s="124"/>
      <c r="DH169" s="124">
        <f t="shared" si="700"/>
        <v>0</v>
      </c>
      <c r="DI169" s="124"/>
      <c r="DJ169" s="124">
        <f t="shared" si="701"/>
        <v>0</v>
      </c>
      <c r="DK169" s="124"/>
      <c r="DL169" s="129">
        <f t="shared" si="702"/>
        <v>0</v>
      </c>
      <c r="DM169" s="124">
        <f t="shared" si="703"/>
        <v>339</v>
      </c>
      <c r="DN169" s="124">
        <f t="shared" si="703"/>
        <v>39397562.1928</v>
      </c>
    </row>
    <row r="170" spans="1:118" ht="45" customHeight="1" x14ac:dyDescent="0.25">
      <c r="A170" s="104"/>
      <c r="B170" s="135">
        <v>136</v>
      </c>
      <c r="C170" s="238" t="s">
        <v>426</v>
      </c>
      <c r="D170" s="118" t="s">
        <v>427</v>
      </c>
      <c r="E170" s="107">
        <f t="shared" si="586"/>
        <v>23460</v>
      </c>
      <c r="F170" s="108">
        <v>23500</v>
      </c>
      <c r="G170" s="136">
        <v>4.32</v>
      </c>
      <c r="H170" s="151">
        <v>1</v>
      </c>
      <c r="I170" s="152"/>
      <c r="J170" s="152"/>
      <c r="K170" s="152"/>
      <c r="L170" s="121"/>
      <c r="M170" s="122">
        <v>1.4</v>
      </c>
      <c r="N170" s="122">
        <v>1.68</v>
      </c>
      <c r="O170" s="122">
        <v>2.23</v>
      </c>
      <c r="P170" s="123">
        <v>2.57</v>
      </c>
      <c r="Q170" s="124">
        <v>0</v>
      </c>
      <c r="R170" s="124">
        <f t="shared" si="658"/>
        <v>0</v>
      </c>
      <c r="S170" s="124">
        <v>0</v>
      </c>
      <c r="T170" s="124">
        <f t="shared" si="706"/>
        <v>0</v>
      </c>
      <c r="U170" s="124"/>
      <c r="V170" s="124">
        <f t="shared" si="659"/>
        <v>0</v>
      </c>
      <c r="W170" s="124"/>
      <c r="X170" s="124">
        <f t="shared" si="660"/>
        <v>0</v>
      </c>
      <c r="Y170" s="124">
        <v>10</v>
      </c>
      <c r="Z170" s="124">
        <f t="shared" si="661"/>
        <v>1844801.2799999998</v>
      </c>
      <c r="AA170" s="124"/>
      <c r="AB170" s="124"/>
      <c r="AC170" s="124"/>
      <c r="AD170" s="124">
        <f t="shared" si="662"/>
        <v>0</v>
      </c>
      <c r="AE170" s="124"/>
      <c r="AF170" s="124"/>
      <c r="AG170" s="124"/>
      <c r="AH170" s="124">
        <f t="shared" si="663"/>
        <v>0</v>
      </c>
      <c r="AI170" s="124"/>
      <c r="AJ170" s="124"/>
      <c r="AK170" s="130"/>
      <c r="AL170" s="124">
        <f t="shared" si="664"/>
        <v>0</v>
      </c>
      <c r="AM170" s="124">
        <v>0</v>
      </c>
      <c r="AN170" s="124">
        <f t="shared" si="704"/>
        <v>0</v>
      </c>
      <c r="AO170" s="124"/>
      <c r="AP170" s="124">
        <f t="shared" si="665"/>
        <v>0</v>
      </c>
      <c r="AQ170" s="124">
        <v>0</v>
      </c>
      <c r="AR170" s="124">
        <f t="shared" si="666"/>
        <v>0</v>
      </c>
      <c r="AS170" s="140">
        <v>3</v>
      </c>
      <c r="AT170" s="124">
        <f t="shared" si="667"/>
        <v>664128.4608</v>
      </c>
      <c r="AU170" s="124"/>
      <c r="AV170" s="129">
        <f t="shared" si="668"/>
        <v>0</v>
      </c>
      <c r="AW170" s="124"/>
      <c r="AX170" s="124">
        <f t="shared" si="669"/>
        <v>0</v>
      </c>
      <c r="AY170" s="124">
        <v>0</v>
      </c>
      <c r="AZ170" s="124">
        <f t="shared" si="670"/>
        <v>0</v>
      </c>
      <c r="BA170" s="124"/>
      <c r="BB170" s="124">
        <f t="shared" si="671"/>
        <v>0</v>
      </c>
      <c r="BC170" s="124"/>
      <c r="BD170" s="124">
        <f t="shared" si="672"/>
        <v>0</v>
      </c>
      <c r="BE170" s="124"/>
      <c r="BF170" s="124">
        <f t="shared" si="673"/>
        <v>0</v>
      </c>
      <c r="BG170" s="124"/>
      <c r="BH170" s="124">
        <f t="shared" si="674"/>
        <v>0</v>
      </c>
      <c r="BI170" s="124"/>
      <c r="BJ170" s="124">
        <f t="shared" si="675"/>
        <v>0</v>
      </c>
      <c r="BK170" s="124"/>
      <c r="BL170" s="124">
        <f t="shared" si="676"/>
        <v>0</v>
      </c>
      <c r="BM170" s="124"/>
      <c r="BN170" s="124">
        <f t="shared" si="677"/>
        <v>0</v>
      </c>
      <c r="BO170" s="124"/>
      <c r="BP170" s="124">
        <f t="shared" si="678"/>
        <v>0</v>
      </c>
      <c r="BQ170" s="124">
        <v>0</v>
      </c>
      <c r="BR170" s="124">
        <f t="shared" si="679"/>
        <v>0</v>
      </c>
      <c r="BS170" s="124"/>
      <c r="BT170" s="124">
        <f t="shared" si="680"/>
        <v>0</v>
      </c>
      <c r="BU170" s="124"/>
      <c r="BV170" s="124">
        <f t="shared" si="681"/>
        <v>0</v>
      </c>
      <c r="BW170" s="124"/>
      <c r="BX170" s="129">
        <f t="shared" si="682"/>
        <v>0</v>
      </c>
      <c r="BY170" s="124"/>
      <c r="BZ170" s="124">
        <f t="shared" si="683"/>
        <v>0</v>
      </c>
      <c r="CA170" s="124"/>
      <c r="CB170" s="124">
        <f t="shared" si="684"/>
        <v>0</v>
      </c>
      <c r="CC170" s="124"/>
      <c r="CD170" s="124">
        <f t="shared" si="685"/>
        <v>0</v>
      </c>
      <c r="CE170" s="124"/>
      <c r="CF170" s="124">
        <f t="shared" si="686"/>
        <v>0</v>
      </c>
      <c r="CG170" s="124"/>
      <c r="CH170" s="124">
        <f t="shared" si="687"/>
        <v>0</v>
      </c>
      <c r="CI170" s="124"/>
      <c r="CJ170" s="124">
        <f t="shared" si="688"/>
        <v>0</v>
      </c>
      <c r="CK170" s="124"/>
      <c r="CL170" s="124">
        <f t="shared" si="689"/>
        <v>0</v>
      </c>
      <c r="CM170" s="124"/>
      <c r="CN170" s="124">
        <f t="shared" si="690"/>
        <v>0</v>
      </c>
      <c r="CO170" s="124">
        <v>0</v>
      </c>
      <c r="CP170" s="124">
        <f t="shared" si="691"/>
        <v>0</v>
      </c>
      <c r="CQ170" s="124"/>
      <c r="CR170" s="124">
        <f t="shared" si="692"/>
        <v>0</v>
      </c>
      <c r="CS170" s="124"/>
      <c r="CT170" s="124">
        <f t="shared" si="693"/>
        <v>0</v>
      </c>
      <c r="CU170" s="124"/>
      <c r="CV170" s="124">
        <f t="shared" si="694"/>
        <v>0</v>
      </c>
      <c r="CW170" s="124"/>
      <c r="CX170" s="124">
        <f t="shared" si="695"/>
        <v>0</v>
      </c>
      <c r="CY170" s="140">
        <v>0</v>
      </c>
      <c r="CZ170" s="124">
        <f t="shared" si="696"/>
        <v>0</v>
      </c>
      <c r="DA170" s="124"/>
      <c r="DB170" s="129">
        <f t="shared" si="697"/>
        <v>0</v>
      </c>
      <c r="DC170" s="124"/>
      <c r="DD170" s="124">
        <f t="shared" si="698"/>
        <v>0</v>
      </c>
      <c r="DE170" s="141"/>
      <c r="DF170" s="124">
        <f t="shared" si="699"/>
        <v>0</v>
      </c>
      <c r="DG170" s="124"/>
      <c r="DH170" s="124">
        <f t="shared" si="700"/>
        <v>0</v>
      </c>
      <c r="DI170" s="124"/>
      <c r="DJ170" s="124">
        <f t="shared" si="701"/>
        <v>0</v>
      </c>
      <c r="DK170" s="124"/>
      <c r="DL170" s="129">
        <f t="shared" si="702"/>
        <v>0</v>
      </c>
      <c r="DM170" s="124">
        <f t="shared" si="703"/>
        <v>13</v>
      </c>
      <c r="DN170" s="124">
        <f t="shared" si="703"/>
        <v>2508929.7407999998</v>
      </c>
    </row>
    <row r="171" spans="1:118" ht="30" customHeight="1" x14ac:dyDescent="0.25">
      <c r="A171" s="104"/>
      <c r="B171" s="135">
        <v>137</v>
      </c>
      <c r="C171" s="238" t="s">
        <v>428</v>
      </c>
      <c r="D171" s="118" t="s">
        <v>429</v>
      </c>
      <c r="E171" s="107">
        <f t="shared" si="586"/>
        <v>23460</v>
      </c>
      <c r="F171" s="108">
        <v>23500</v>
      </c>
      <c r="G171" s="136">
        <v>1.29</v>
      </c>
      <c r="H171" s="151">
        <v>1</v>
      </c>
      <c r="I171" s="152"/>
      <c r="J171" s="152"/>
      <c r="K171" s="152"/>
      <c r="L171" s="121"/>
      <c r="M171" s="122">
        <v>1.4</v>
      </c>
      <c r="N171" s="122">
        <v>1.68</v>
      </c>
      <c r="O171" s="122">
        <v>2.23</v>
      </c>
      <c r="P171" s="123">
        <v>2.57</v>
      </c>
      <c r="Q171" s="124">
        <v>17</v>
      </c>
      <c r="R171" s="124">
        <f t="shared" si="658"/>
        <v>792408.38599999994</v>
      </c>
      <c r="S171" s="124">
        <v>1</v>
      </c>
      <c r="T171" s="124">
        <f t="shared" si="706"/>
        <v>46612.258000000009</v>
      </c>
      <c r="U171" s="124"/>
      <c r="V171" s="124">
        <f t="shared" si="659"/>
        <v>0</v>
      </c>
      <c r="W171" s="124"/>
      <c r="X171" s="124">
        <f t="shared" si="660"/>
        <v>0</v>
      </c>
      <c r="Y171" s="124">
        <v>35</v>
      </c>
      <c r="Z171" s="124">
        <f t="shared" si="661"/>
        <v>1928073.56</v>
      </c>
      <c r="AA171" s="124"/>
      <c r="AB171" s="124"/>
      <c r="AC171" s="124"/>
      <c r="AD171" s="124">
        <f t="shared" si="662"/>
        <v>0</v>
      </c>
      <c r="AE171" s="124"/>
      <c r="AF171" s="124"/>
      <c r="AG171" s="124"/>
      <c r="AH171" s="124">
        <f t="shared" si="663"/>
        <v>0</v>
      </c>
      <c r="AI171" s="124"/>
      <c r="AJ171" s="124"/>
      <c r="AK171" s="130">
        <v>25</v>
      </c>
      <c r="AL171" s="124">
        <f t="shared" ref="AL171:AL173" si="707">(AK171*$E171*$G171*$H171*$M171*$AL$13)/12*11+(AK171*$F171*$G171*$H171*$M171*$AL$13)/12</f>
        <v>1165306.4500000002</v>
      </c>
      <c r="AM171" s="124">
        <v>1</v>
      </c>
      <c r="AN171" s="124">
        <f t="shared" si="704"/>
        <v>46612.258000000009</v>
      </c>
      <c r="AO171" s="124"/>
      <c r="AP171" s="124">
        <f t="shared" si="665"/>
        <v>0</v>
      </c>
      <c r="AQ171" s="124"/>
      <c r="AR171" s="124">
        <f t="shared" si="666"/>
        <v>0</v>
      </c>
      <c r="AS171" s="193">
        <v>69</v>
      </c>
      <c r="AT171" s="124">
        <f t="shared" si="667"/>
        <v>4561271.1648000004</v>
      </c>
      <c r="AU171" s="124"/>
      <c r="AV171" s="129">
        <f t="shared" si="668"/>
        <v>0</v>
      </c>
      <c r="AW171" s="124"/>
      <c r="AX171" s="124">
        <f t="shared" si="669"/>
        <v>0</v>
      </c>
      <c r="AY171" s="124">
        <v>0</v>
      </c>
      <c r="AZ171" s="124">
        <f t="shared" si="670"/>
        <v>0</v>
      </c>
      <c r="BA171" s="124"/>
      <c r="BB171" s="124">
        <f t="shared" si="671"/>
        <v>0</v>
      </c>
      <c r="BC171" s="124"/>
      <c r="BD171" s="124">
        <f t="shared" si="672"/>
        <v>0</v>
      </c>
      <c r="BE171" s="124"/>
      <c r="BF171" s="124">
        <f t="shared" si="673"/>
        <v>0</v>
      </c>
      <c r="BG171" s="124"/>
      <c r="BH171" s="124">
        <f t="shared" si="674"/>
        <v>0</v>
      </c>
      <c r="BI171" s="124"/>
      <c r="BJ171" s="124">
        <f t="shared" si="675"/>
        <v>0</v>
      </c>
      <c r="BK171" s="124"/>
      <c r="BL171" s="124">
        <f t="shared" si="676"/>
        <v>0</v>
      </c>
      <c r="BM171" s="124"/>
      <c r="BN171" s="124">
        <f t="shared" si="677"/>
        <v>0</v>
      </c>
      <c r="BO171" s="124"/>
      <c r="BP171" s="124">
        <f t="shared" si="678"/>
        <v>0</v>
      </c>
      <c r="BQ171" s="124">
        <v>0</v>
      </c>
      <c r="BR171" s="124">
        <f t="shared" si="679"/>
        <v>0</v>
      </c>
      <c r="BS171" s="124"/>
      <c r="BT171" s="124">
        <f t="shared" si="680"/>
        <v>0</v>
      </c>
      <c r="BU171" s="124"/>
      <c r="BV171" s="124">
        <f t="shared" si="681"/>
        <v>0</v>
      </c>
      <c r="BW171" s="124"/>
      <c r="BX171" s="129">
        <f t="shared" si="682"/>
        <v>0</v>
      </c>
      <c r="BY171" s="124"/>
      <c r="BZ171" s="124">
        <f t="shared" si="683"/>
        <v>0</v>
      </c>
      <c r="CA171" s="124"/>
      <c r="CB171" s="124">
        <f t="shared" si="684"/>
        <v>0</v>
      </c>
      <c r="CC171" s="124"/>
      <c r="CD171" s="124">
        <f t="shared" si="685"/>
        <v>0</v>
      </c>
      <c r="CE171" s="124"/>
      <c r="CF171" s="124">
        <f t="shared" si="686"/>
        <v>0</v>
      </c>
      <c r="CG171" s="124"/>
      <c r="CH171" s="124">
        <f t="shared" si="687"/>
        <v>0</v>
      </c>
      <c r="CI171" s="124"/>
      <c r="CJ171" s="124">
        <f t="shared" si="688"/>
        <v>0</v>
      </c>
      <c r="CK171" s="124"/>
      <c r="CL171" s="124">
        <f t="shared" si="689"/>
        <v>0</v>
      </c>
      <c r="CM171" s="124"/>
      <c r="CN171" s="124">
        <f t="shared" si="690"/>
        <v>0</v>
      </c>
      <c r="CO171" s="124">
        <v>0</v>
      </c>
      <c r="CP171" s="124">
        <f t="shared" si="691"/>
        <v>0</v>
      </c>
      <c r="CQ171" s="124"/>
      <c r="CR171" s="124">
        <f t="shared" si="692"/>
        <v>0</v>
      </c>
      <c r="CS171" s="124"/>
      <c r="CT171" s="124">
        <f t="shared" si="693"/>
        <v>0</v>
      </c>
      <c r="CU171" s="124"/>
      <c r="CV171" s="124">
        <f t="shared" si="694"/>
        <v>0</v>
      </c>
      <c r="CW171" s="124"/>
      <c r="CX171" s="124">
        <f t="shared" si="695"/>
        <v>0</v>
      </c>
      <c r="CY171" s="140"/>
      <c r="CZ171" s="124">
        <f t="shared" si="696"/>
        <v>0</v>
      </c>
      <c r="DA171" s="124"/>
      <c r="DB171" s="129">
        <f t="shared" si="697"/>
        <v>0</v>
      </c>
      <c r="DC171" s="124"/>
      <c r="DD171" s="124">
        <f t="shared" si="698"/>
        <v>0</v>
      </c>
      <c r="DE171" s="141"/>
      <c r="DF171" s="124">
        <f t="shared" si="699"/>
        <v>0</v>
      </c>
      <c r="DG171" s="124"/>
      <c r="DH171" s="124">
        <f t="shared" si="700"/>
        <v>0</v>
      </c>
      <c r="DI171" s="124"/>
      <c r="DJ171" s="124">
        <f t="shared" si="701"/>
        <v>0</v>
      </c>
      <c r="DK171" s="124"/>
      <c r="DL171" s="129">
        <f t="shared" si="702"/>
        <v>0</v>
      </c>
      <c r="DM171" s="124">
        <f t="shared" si="703"/>
        <v>148</v>
      </c>
      <c r="DN171" s="124">
        <f t="shared" si="703"/>
        <v>8540284.0767999999</v>
      </c>
    </row>
    <row r="172" spans="1:118" ht="30" customHeight="1" x14ac:dyDescent="0.25">
      <c r="A172" s="104"/>
      <c r="B172" s="135">
        <v>138</v>
      </c>
      <c r="C172" s="238" t="s">
        <v>430</v>
      </c>
      <c r="D172" s="118" t="s">
        <v>431</v>
      </c>
      <c r="E172" s="107">
        <f t="shared" si="586"/>
        <v>23460</v>
      </c>
      <c r="F172" s="108">
        <v>23500</v>
      </c>
      <c r="G172" s="136">
        <v>1.55</v>
      </c>
      <c r="H172" s="151">
        <v>1</v>
      </c>
      <c r="I172" s="152"/>
      <c r="J172" s="152"/>
      <c r="K172" s="152"/>
      <c r="L172" s="121"/>
      <c r="M172" s="122">
        <v>1.4</v>
      </c>
      <c r="N172" s="122">
        <v>1.68</v>
      </c>
      <c r="O172" s="122">
        <v>2.23</v>
      </c>
      <c r="P172" s="123">
        <v>2.57</v>
      </c>
      <c r="Q172" s="124">
        <v>11</v>
      </c>
      <c r="R172" s="124">
        <f t="shared" si="658"/>
        <v>616076.74333333329</v>
      </c>
      <c r="S172" s="124">
        <v>0</v>
      </c>
      <c r="T172" s="124">
        <f t="shared" si="706"/>
        <v>0</v>
      </c>
      <c r="U172" s="124"/>
      <c r="V172" s="124">
        <f t="shared" si="659"/>
        <v>0</v>
      </c>
      <c r="W172" s="124"/>
      <c r="X172" s="124">
        <f t="shared" si="660"/>
        <v>0</v>
      </c>
      <c r="Y172" s="124"/>
      <c r="Z172" s="124">
        <f t="shared" si="661"/>
        <v>0</v>
      </c>
      <c r="AA172" s="124"/>
      <c r="AB172" s="124"/>
      <c r="AC172" s="124"/>
      <c r="AD172" s="124">
        <f t="shared" si="662"/>
        <v>0</v>
      </c>
      <c r="AE172" s="124"/>
      <c r="AF172" s="124"/>
      <c r="AG172" s="124"/>
      <c r="AH172" s="124">
        <f t="shared" si="663"/>
        <v>0</v>
      </c>
      <c r="AI172" s="124"/>
      <c r="AJ172" s="124"/>
      <c r="AK172" s="130">
        <v>15</v>
      </c>
      <c r="AL172" s="124">
        <f t="shared" si="707"/>
        <v>840104.65000000014</v>
      </c>
      <c r="AM172" s="124">
        <v>0</v>
      </c>
      <c r="AN172" s="124">
        <f t="shared" si="704"/>
        <v>0</v>
      </c>
      <c r="AO172" s="124"/>
      <c r="AP172" s="124">
        <f t="shared" si="665"/>
        <v>0</v>
      </c>
      <c r="AQ172" s="124">
        <v>0</v>
      </c>
      <c r="AR172" s="124">
        <f t="shared" si="666"/>
        <v>0</v>
      </c>
      <c r="AS172" s="139">
        <v>0</v>
      </c>
      <c r="AT172" s="124">
        <f t="shared" si="667"/>
        <v>0</v>
      </c>
      <c r="AU172" s="124"/>
      <c r="AV172" s="129">
        <f t="shared" si="668"/>
        <v>0</v>
      </c>
      <c r="AW172" s="124"/>
      <c r="AX172" s="124">
        <f t="shared" si="669"/>
        <v>0</v>
      </c>
      <c r="AY172" s="124"/>
      <c r="AZ172" s="124">
        <f t="shared" si="670"/>
        <v>0</v>
      </c>
      <c r="BA172" s="124"/>
      <c r="BB172" s="124">
        <f t="shared" si="671"/>
        <v>0</v>
      </c>
      <c r="BC172" s="124"/>
      <c r="BD172" s="124">
        <f t="shared" si="672"/>
        <v>0</v>
      </c>
      <c r="BE172" s="124"/>
      <c r="BF172" s="124">
        <f t="shared" si="673"/>
        <v>0</v>
      </c>
      <c r="BG172" s="124"/>
      <c r="BH172" s="124">
        <f t="shared" si="674"/>
        <v>0</v>
      </c>
      <c r="BI172" s="124"/>
      <c r="BJ172" s="124">
        <f t="shared" si="675"/>
        <v>0</v>
      </c>
      <c r="BK172" s="124"/>
      <c r="BL172" s="124">
        <f t="shared" si="676"/>
        <v>0</v>
      </c>
      <c r="BM172" s="124"/>
      <c r="BN172" s="124">
        <f t="shared" si="677"/>
        <v>0</v>
      </c>
      <c r="BO172" s="124"/>
      <c r="BP172" s="124">
        <f t="shared" si="678"/>
        <v>0</v>
      </c>
      <c r="BQ172" s="124">
        <v>0</v>
      </c>
      <c r="BR172" s="124">
        <f t="shared" si="679"/>
        <v>0</v>
      </c>
      <c r="BS172" s="124"/>
      <c r="BT172" s="124">
        <f t="shared" si="680"/>
        <v>0</v>
      </c>
      <c r="BU172" s="124"/>
      <c r="BV172" s="124">
        <f t="shared" si="681"/>
        <v>0</v>
      </c>
      <c r="BW172" s="124"/>
      <c r="BX172" s="129">
        <f t="shared" si="682"/>
        <v>0</v>
      </c>
      <c r="BY172" s="124"/>
      <c r="BZ172" s="124">
        <f t="shared" si="683"/>
        <v>0</v>
      </c>
      <c r="CA172" s="124"/>
      <c r="CB172" s="124">
        <f t="shared" si="684"/>
        <v>0</v>
      </c>
      <c r="CC172" s="124"/>
      <c r="CD172" s="124">
        <f t="shared" si="685"/>
        <v>0</v>
      </c>
      <c r="CE172" s="124"/>
      <c r="CF172" s="124">
        <f t="shared" si="686"/>
        <v>0</v>
      </c>
      <c r="CG172" s="124"/>
      <c r="CH172" s="124">
        <f t="shared" si="687"/>
        <v>0</v>
      </c>
      <c r="CI172" s="124"/>
      <c r="CJ172" s="124">
        <f t="shared" si="688"/>
        <v>0</v>
      </c>
      <c r="CK172" s="124"/>
      <c r="CL172" s="124">
        <f t="shared" si="689"/>
        <v>0</v>
      </c>
      <c r="CM172" s="124"/>
      <c r="CN172" s="124">
        <f t="shared" si="690"/>
        <v>0</v>
      </c>
      <c r="CO172" s="124">
        <v>0</v>
      </c>
      <c r="CP172" s="124">
        <f t="shared" si="691"/>
        <v>0</v>
      </c>
      <c r="CQ172" s="124"/>
      <c r="CR172" s="124">
        <f t="shared" si="692"/>
        <v>0</v>
      </c>
      <c r="CS172" s="124"/>
      <c r="CT172" s="124">
        <f t="shared" si="693"/>
        <v>0</v>
      </c>
      <c r="CU172" s="124"/>
      <c r="CV172" s="124">
        <f t="shared" si="694"/>
        <v>0</v>
      </c>
      <c r="CW172" s="124"/>
      <c r="CX172" s="124">
        <f t="shared" si="695"/>
        <v>0</v>
      </c>
      <c r="CY172" s="140">
        <v>0</v>
      </c>
      <c r="CZ172" s="124">
        <f t="shared" si="696"/>
        <v>0</v>
      </c>
      <c r="DA172" s="124"/>
      <c r="DB172" s="129">
        <f t="shared" si="697"/>
        <v>0</v>
      </c>
      <c r="DC172" s="124"/>
      <c r="DD172" s="124">
        <f t="shared" si="698"/>
        <v>0</v>
      </c>
      <c r="DE172" s="141"/>
      <c r="DF172" s="124">
        <f t="shared" si="699"/>
        <v>0</v>
      </c>
      <c r="DG172" s="124"/>
      <c r="DH172" s="124">
        <f t="shared" si="700"/>
        <v>0</v>
      </c>
      <c r="DI172" s="124"/>
      <c r="DJ172" s="124">
        <f t="shared" si="701"/>
        <v>0</v>
      </c>
      <c r="DK172" s="124"/>
      <c r="DL172" s="129">
        <f t="shared" si="702"/>
        <v>0</v>
      </c>
      <c r="DM172" s="124">
        <f t="shared" si="703"/>
        <v>26</v>
      </c>
      <c r="DN172" s="124">
        <f t="shared" si="703"/>
        <v>1456181.3933333335</v>
      </c>
    </row>
    <row r="173" spans="1:118" ht="30" customHeight="1" x14ac:dyDescent="0.25">
      <c r="A173" s="104"/>
      <c r="B173" s="135">
        <v>139</v>
      </c>
      <c r="C173" s="238" t="s">
        <v>432</v>
      </c>
      <c r="D173" s="118" t="s">
        <v>433</v>
      </c>
      <c r="E173" s="107">
        <f t="shared" si="586"/>
        <v>23460</v>
      </c>
      <c r="F173" s="108">
        <v>23500</v>
      </c>
      <c r="G173" s="136">
        <v>1.71</v>
      </c>
      <c r="H173" s="151">
        <v>1</v>
      </c>
      <c r="I173" s="152"/>
      <c r="J173" s="152"/>
      <c r="K173" s="152"/>
      <c r="L173" s="121"/>
      <c r="M173" s="122">
        <v>1.4</v>
      </c>
      <c r="N173" s="122">
        <v>1.68</v>
      </c>
      <c r="O173" s="122">
        <v>2.23</v>
      </c>
      <c r="P173" s="123">
        <v>2.57</v>
      </c>
      <c r="Q173" s="124">
        <v>2</v>
      </c>
      <c r="R173" s="124">
        <f t="shared" si="658"/>
        <v>123576.68400000001</v>
      </c>
      <c r="S173" s="124">
        <v>0</v>
      </c>
      <c r="T173" s="124">
        <f t="shared" si="706"/>
        <v>0</v>
      </c>
      <c r="U173" s="124"/>
      <c r="V173" s="124">
        <f t="shared" si="659"/>
        <v>0</v>
      </c>
      <c r="W173" s="124"/>
      <c r="X173" s="124">
        <f t="shared" si="660"/>
        <v>0</v>
      </c>
      <c r="Y173" s="124">
        <v>2</v>
      </c>
      <c r="Z173" s="124">
        <f t="shared" si="661"/>
        <v>146046.76800000001</v>
      </c>
      <c r="AA173" s="124"/>
      <c r="AB173" s="124"/>
      <c r="AC173" s="124"/>
      <c r="AD173" s="124">
        <f t="shared" si="662"/>
        <v>0</v>
      </c>
      <c r="AE173" s="124"/>
      <c r="AF173" s="124"/>
      <c r="AG173" s="124"/>
      <c r="AH173" s="124">
        <f t="shared" si="663"/>
        <v>0</v>
      </c>
      <c r="AI173" s="124"/>
      <c r="AJ173" s="124"/>
      <c r="AK173" s="130">
        <v>57</v>
      </c>
      <c r="AL173" s="124">
        <f t="shared" si="707"/>
        <v>3521935.4939999995</v>
      </c>
      <c r="AM173" s="124">
        <v>0</v>
      </c>
      <c r="AN173" s="124">
        <f t="shared" si="704"/>
        <v>0</v>
      </c>
      <c r="AO173" s="124"/>
      <c r="AP173" s="124">
        <f t="shared" si="665"/>
        <v>0</v>
      </c>
      <c r="AQ173" s="124">
        <v>0</v>
      </c>
      <c r="AR173" s="124">
        <f t="shared" si="666"/>
        <v>0</v>
      </c>
      <c r="AS173" s="140">
        <v>5</v>
      </c>
      <c r="AT173" s="124">
        <f t="shared" si="667"/>
        <v>438140.304</v>
      </c>
      <c r="AU173" s="124"/>
      <c r="AV173" s="129">
        <f t="shared" si="668"/>
        <v>0</v>
      </c>
      <c r="AW173" s="124"/>
      <c r="AX173" s="124">
        <f t="shared" si="669"/>
        <v>0</v>
      </c>
      <c r="AY173" s="124">
        <v>0</v>
      </c>
      <c r="AZ173" s="124">
        <f t="shared" si="670"/>
        <v>0</v>
      </c>
      <c r="BA173" s="124"/>
      <c r="BB173" s="124">
        <f t="shared" si="671"/>
        <v>0</v>
      </c>
      <c r="BC173" s="124"/>
      <c r="BD173" s="124">
        <f t="shared" si="672"/>
        <v>0</v>
      </c>
      <c r="BE173" s="124"/>
      <c r="BF173" s="124">
        <f t="shared" si="673"/>
        <v>0</v>
      </c>
      <c r="BG173" s="124"/>
      <c r="BH173" s="124">
        <f t="shared" si="674"/>
        <v>0</v>
      </c>
      <c r="BI173" s="124"/>
      <c r="BJ173" s="124">
        <f t="shared" si="675"/>
        <v>0</v>
      </c>
      <c r="BK173" s="124"/>
      <c r="BL173" s="124">
        <f t="shared" si="676"/>
        <v>0</v>
      </c>
      <c r="BM173" s="124"/>
      <c r="BN173" s="124">
        <f t="shared" si="677"/>
        <v>0</v>
      </c>
      <c r="BO173" s="124"/>
      <c r="BP173" s="124">
        <f t="shared" si="678"/>
        <v>0</v>
      </c>
      <c r="BQ173" s="124">
        <v>0</v>
      </c>
      <c r="BR173" s="124">
        <f t="shared" si="679"/>
        <v>0</v>
      </c>
      <c r="BS173" s="124"/>
      <c r="BT173" s="124">
        <f t="shared" si="680"/>
        <v>0</v>
      </c>
      <c r="BU173" s="124"/>
      <c r="BV173" s="124">
        <f t="shared" si="681"/>
        <v>0</v>
      </c>
      <c r="BW173" s="124"/>
      <c r="BX173" s="129">
        <f t="shared" si="682"/>
        <v>0</v>
      </c>
      <c r="BY173" s="124"/>
      <c r="BZ173" s="124">
        <f t="shared" si="683"/>
        <v>0</v>
      </c>
      <c r="CA173" s="124"/>
      <c r="CB173" s="124">
        <f t="shared" si="684"/>
        <v>0</v>
      </c>
      <c r="CC173" s="124"/>
      <c r="CD173" s="124">
        <f t="shared" si="685"/>
        <v>0</v>
      </c>
      <c r="CE173" s="124"/>
      <c r="CF173" s="124">
        <f t="shared" si="686"/>
        <v>0</v>
      </c>
      <c r="CG173" s="124"/>
      <c r="CH173" s="124">
        <f t="shared" si="687"/>
        <v>0</v>
      </c>
      <c r="CI173" s="124"/>
      <c r="CJ173" s="124">
        <f t="shared" si="688"/>
        <v>0</v>
      </c>
      <c r="CK173" s="124"/>
      <c r="CL173" s="124">
        <f t="shared" si="689"/>
        <v>0</v>
      </c>
      <c r="CM173" s="124"/>
      <c r="CN173" s="124">
        <f t="shared" si="690"/>
        <v>0</v>
      </c>
      <c r="CO173" s="124">
        <v>0</v>
      </c>
      <c r="CP173" s="124">
        <f t="shared" si="691"/>
        <v>0</v>
      </c>
      <c r="CQ173" s="124"/>
      <c r="CR173" s="124">
        <f t="shared" si="692"/>
        <v>0</v>
      </c>
      <c r="CS173" s="124"/>
      <c r="CT173" s="124">
        <f t="shared" si="693"/>
        <v>0</v>
      </c>
      <c r="CU173" s="124"/>
      <c r="CV173" s="124">
        <f t="shared" si="694"/>
        <v>0</v>
      </c>
      <c r="CW173" s="124"/>
      <c r="CX173" s="124">
        <f t="shared" si="695"/>
        <v>0</v>
      </c>
      <c r="CY173" s="140">
        <v>0</v>
      </c>
      <c r="CZ173" s="124">
        <f t="shared" si="696"/>
        <v>0</v>
      </c>
      <c r="DA173" s="124"/>
      <c r="DB173" s="129">
        <f t="shared" si="697"/>
        <v>0</v>
      </c>
      <c r="DC173" s="124"/>
      <c r="DD173" s="124">
        <f t="shared" si="698"/>
        <v>0</v>
      </c>
      <c r="DE173" s="141"/>
      <c r="DF173" s="124">
        <f t="shared" si="699"/>
        <v>0</v>
      </c>
      <c r="DG173" s="124"/>
      <c r="DH173" s="124">
        <f t="shared" si="700"/>
        <v>0</v>
      </c>
      <c r="DI173" s="124"/>
      <c r="DJ173" s="124">
        <f t="shared" si="701"/>
        <v>0</v>
      </c>
      <c r="DK173" s="124"/>
      <c r="DL173" s="129">
        <f t="shared" si="702"/>
        <v>0</v>
      </c>
      <c r="DM173" s="124">
        <f t="shared" si="703"/>
        <v>66</v>
      </c>
      <c r="DN173" s="124">
        <f t="shared" si="703"/>
        <v>4229699.25</v>
      </c>
    </row>
    <row r="174" spans="1:118" ht="45" customHeight="1" x14ac:dyDescent="0.25">
      <c r="A174" s="104"/>
      <c r="B174" s="135">
        <v>140</v>
      </c>
      <c r="C174" s="238" t="s">
        <v>434</v>
      </c>
      <c r="D174" s="118" t="s">
        <v>435</v>
      </c>
      <c r="E174" s="107">
        <f t="shared" si="586"/>
        <v>23460</v>
      </c>
      <c r="F174" s="108">
        <v>23500</v>
      </c>
      <c r="G174" s="136">
        <v>2.29</v>
      </c>
      <c r="H174" s="151">
        <v>1</v>
      </c>
      <c r="I174" s="152"/>
      <c r="J174" s="152"/>
      <c r="K174" s="152"/>
      <c r="L174" s="121"/>
      <c r="M174" s="122">
        <v>1.4</v>
      </c>
      <c r="N174" s="122">
        <v>1.68</v>
      </c>
      <c r="O174" s="122">
        <v>2.23</v>
      </c>
      <c r="P174" s="123">
        <v>2.57</v>
      </c>
      <c r="Q174" s="124">
        <v>1</v>
      </c>
      <c r="R174" s="124">
        <f t="shared" si="658"/>
        <v>82745.791333333342</v>
      </c>
      <c r="S174" s="124">
        <v>0</v>
      </c>
      <c r="T174" s="124">
        <f t="shared" si="706"/>
        <v>0</v>
      </c>
      <c r="U174" s="124"/>
      <c r="V174" s="124">
        <f t="shared" si="659"/>
        <v>0</v>
      </c>
      <c r="W174" s="124"/>
      <c r="X174" s="124">
        <f t="shared" si="660"/>
        <v>0</v>
      </c>
      <c r="Y174" s="124">
        <v>11</v>
      </c>
      <c r="Z174" s="124">
        <f t="shared" si="661"/>
        <v>1075707.0426666667</v>
      </c>
      <c r="AA174" s="124"/>
      <c r="AB174" s="124"/>
      <c r="AC174" s="124"/>
      <c r="AD174" s="124">
        <f t="shared" si="662"/>
        <v>0</v>
      </c>
      <c r="AE174" s="124"/>
      <c r="AF174" s="124"/>
      <c r="AG174" s="124">
        <v>7</v>
      </c>
      <c r="AH174" s="124">
        <f t="shared" ref="AH174:AH181" si="708">(AG174*$E174*$G174*$H174*$M174*$AH$13)/12*11+(AG174*$F174*$G174*$H174*$M174*$AH$13)/12</f>
        <v>579220.53933333338</v>
      </c>
      <c r="AI174" s="124"/>
      <c r="AJ174" s="124"/>
      <c r="AK174" s="130"/>
      <c r="AL174" s="124">
        <f t="shared" si="664"/>
        <v>0</v>
      </c>
      <c r="AM174" s="124">
        <v>0</v>
      </c>
      <c r="AN174" s="124">
        <f t="shared" si="704"/>
        <v>0</v>
      </c>
      <c r="AO174" s="124"/>
      <c r="AP174" s="124">
        <f t="shared" si="665"/>
        <v>0</v>
      </c>
      <c r="AQ174" s="124">
        <v>0</v>
      </c>
      <c r="AR174" s="124">
        <f t="shared" si="666"/>
        <v>0</v>
      </c>
      <c r="AS174" s="140">
        <v>3</v>
      </c>
      <c r="AT174" s="124">
        <f t="shared" si="667"/>
        <v>352049.57759999996</v>
      </c>
      <c r="AU174" s="124"/>
      <c r="AV174" s="129">
        <f t="shared" si="668"/>
        <v>0</v>
      </c>
      <c r="AW174" s="124"/>
      <c r="AX174" s="124">
        <f t="shared" si="669"/>
        <v>0</v>
      </c>
      <c r="AY174" s="124">
        <v>0</v>
      </c>
      <c r="AZ174" s="124">
        <f t="shared" si="670"/>
        <v>0</v>
      </c>
      <c r="BA174" s="124"/>
      <c r="BB174" s="124">
        <f t="shared" si="671"/>
        <v>0</v>
      </c>
      <c r="BC174" s="124"/>
      <c r="BD174" s="124">
        <f t="shared" si="672"/>
        <v>0</v>
      </c>
      <c r="BE174" s="124"/>
      <c r="BF174" s="124">
        <f t="shared" si="673"/>
        <v>0</v>
      </c>
      <c r="BG174" s="124"/>
      <c r="BH174" s="124">
        <f t="shared" si="674"/>
        <v>0</v>
      </c>
      <c r="BI174" s="124"/>
      <c r="BJ174" s="124">
        <f t="shared" si="675"/>
        <v>0</v>
      </c>
      <c r="BK174" s="124"/>
      <c r="BL174" s="124">
        <f t="shared" si="676"/>
        <v>0</v>
      </c>
      <c r="BM174" s="124"/>
      <c r="BN174" s="124">
        <f t="shared" si="677"/>
        <v>0</v>
      </c>
      <c r="BO174" s="124"/>
      <c r="BP174" s="124">
        <f t="shared" si="678"/>
        <v>0</v>
      </c>
      <c r="BQ174" s="124">
        <v>0</v>
      </c>
      <c r="BR174" s="124">
        <f t="shared" si="679"/>
        <v>0</v>
      </c>
      <c r="BS174" s="124"/>
      <c r="BT174" s="124">
        <f t="shared" si="680"/>
        <v>0</v>
      </c>
      <c r="BU174" s="124"/>
      <c r="BV174" s="124">
        <f t="shared" si="681"/>
        <v>0</v>
      </c>
      <c r="BW174" s="124"/>
      <c r="BX174" s="129">
        <f t="shared" si="682"/>
        <v>0</v>
      </c>
      <c r="BY174" s="124"/>
      <c r="BZ174" s="124">
        <f t="shared" si="683"/>
        <v>0</v>
      </c>
      <c r="CA174" s="124"/>
      <c r="CB174" s="124">
        <f t="shared" si="684"/>
        <v>0</v>
      </c>
      <c r="CC174" s="124"/>
      <c r="CD174" s="124">
        <f t="shared" si="685"/>
        <v>0</v>
      </c>
      <c r="CE174" s="124"/>
      <c r="CF174" s="124">
        <f t="shared" si="686"/>
        <v>0</v>
      </c>
      <c r="CG174" s="124"/>
      <c r="CH174" s="124">
        <f t="shared" si="687"/>
        <v>0</v>
      </c>
      <c r="CI174" s="124"/>
      <c r="CJ174" s="124">
        <f t="shared" si="688"/>
        <v>0</v>
      </c>
      <c r="CK174" s="124"/>
      <c r="CL174" s="124">
        <f t="shared" si="689"/>
        <v>0</v>
      </c>
      <c r="CM174" s="124"/>
      <c r="CN174" s="124">
        <f t="shared" si="690"/>
        <v>0</v>
      </c>
      <c r="CO174" s="124">
        <v>0</v>
      </c>
      <c r="CP174" s="124">
        <f t="shared" si="691"/>
        <v>0</v>
      </c>
      <c r="CQ174" s="124"/>
      <c r="CR174" s="124">
        <f t="shared" si="692"/>
        <v>0</v>
      </c>
      <c r="CS174" s="124"/>
      <c r="CT174" s="124">
        <f t="shared" si="693"/>
        <v>0</v>
      </c>
      <c r="CU174" s="124"/>
      <c r="CV174" s="124">
        <f t="shared" si="694"/>
        <v>0</v>
      </c>
      <c r="CW174" s="124"/>
      <c r="CX174" s="124">
        <f t="shared" si="695"/>
        <v>0</v>
      </c>
      <c r="CY174" s="140">
        <v>0</v>
      </c>
      <c r="CZ174" s="124">
        <f t="shared" si="696"/>
        <v>0</v>
      </c>
      <c r="DA174" s="124"/>
      <c r="DB174" s="129">
        <f t="shared" si="697"/>
        <v>0</v>
      </c>
      <c r="DC174" s="124"/>
      <c r="DD174" s="124">
        <f t="shared" si="698"/>
        <v>0</v>
      </c>
      <c r="DE174" s="141"/>
      <c r="DF174" s="124">
        <f t="shared" si="699"/>
        <v>0</v>
      </c>
      <c r="DG174" s="124"/>
      <c r="DH174" s="124">
        <f t="shared" si="700"/>
        <v>0</v>
      </c>
      <c r="DI174" s="124"/>
      <c r="DJ174" s="124">
        <f t="shared" si="701"/>
        <v>0</v>
      </c>
      <c r="DK174" s="124"/>
      <c r="DL174" s="129">
        <f t="shared" si="702"/>
        <v>0</v>
      </c>
      <c r="DM174" s="124">
        <f t="shared" si="703"/>
        <v>22</v>
      </c>
      <c r="DN174" s="124">
        <f t="shared" si="703"/>
        <v>2089722.9509333335</v>
      </c>
    </row>
    <row r="175" spans="1:118" ht="45" customHeight="1" x14ac:dyDescent="0.25">
      <c r="A175" s="104"/>
      <c r="B175" s="135">
        <v>141</v>
      </c>
      <c r="C175" s="238" t="s">
        <v>436</v>
      </c>
      <c r="D175" s="118" t="s">
        <v>437</v>
      </c>
      <c r="E175" s="107">
        <f t="shared" si="586"/>
        <v>23460</v>
      </c>
      <c r="F175" s="108">
        <v>23500</v>
      </c>
      <c r="G175" s="136">
        <v>2.4900000000000002</v>
      </c>
      <c r="H175" s="151">
        <v>1</v>
      </c>
      <c r="I175" s="152"/>
      <c r="J175" s="152"/>
      <c r="K175" s="152"/>
      <c r="L175" s="121"/>
      <c r="M175" s="122">
        <v>1.4</v>
      </c>
      <c r="N175" s="122">
        <v>1.68</v>
      </c>
      <c r="O175" s="122">
        <v>2.23</v>
      </c>
      <c r="P175" s="123">
        <v>2.57</v>
      </c>
      <c r="Q175" s="124">
        <v>10</v>
      </c>
      <c r="R175" s="124">
        <f t="shared" si="658"/>
        <v>899724.9800000001</v>
      </c>
      <c r="S175" s="124">
        <v>0</v>
      </c>
      <c r="T175" s="124">
        <f t="shared" si="706"/>
        <v>0</v>
      </c>
      <c r="U175" s="124"/>
      <c r="V175" s="124">
        <f t="shared" si="659"/>
        <v>0</v>
      </c>
      <c r="W175" s="124"/>
      <c r="X175" s="124">
        <f t="shared" si="660"/>
        <v>0</v>
      </c>
      <c r="Y175" s="124">
        <v>23</v>
      </c>
      <c r="Z175" s="124">
        <f t="shared" si="661"/>
        <v>2445642.8080000002</v>
      </c>
      <c r="AA175" s="124"/>
      <c r="AB175" s="124"/>
      <c r="AC175" s="124"/>
      <c r="AD175" s="124">
        <f t="shared" si="662"/>
        <v>0</v>
      </c>
      <c r="AE175" s="124"/>
      <c r="AF175" s="124"/>
      <c r="AG175" s="124">
        <v>8</v>
      </c>
      <c r="AH175" s="124">
        <f t="shared" si="708"/>
        <v>719779.98400000005</v>
      </c>
      <c r="AI175" s="124"/>
      <c r="AJ175" s="124"/>
      <c r="AK175" s="130"/>
      <c r="AL175" s="124">
        <f t="shared" si="664"/>
        <v>0</v>
      </c>
      <c r="AM175" s="124">
        <v>0</v>
      </c>
      <c r="AN175" s="124">
        <f t="shared" si="704"/>
        <v>0</v>
      </c>
      <c r="AO175" s="124"/>
      <c r="AP175" s="124">
        <f t="shared" si="665"/>
        <v>0</v>
      </c>
      <c r="AQ175" s="124">
        <v>0</v>
      </c>
      <c r="AR175" s="124">
        <f t="shared" si="666"/>
        <v>0</v>
      </c>
      <c r="AS175" s="140">
        <v>7</v>
      </c>
      <c r="AT175" s="124">
        <f t="shared" si="667"/>
        <v>893191.2864000001</v>
      </c>
      <c r="AU175" s="124"/>
      <c r="AV175" s="129">
        <f t="shared" si="668"/>
        <v>0</v>
      </c>
      <c r="AW175" s="124"/>
      <c r="AX175" s="124">
        <f t="shared" si="669"/>
        <v>0</v>
      </c>
      <c r="AY175" s="124">
        <v>0</v>
      </c>
      <c r="AZ175" s="124">
        <f t="shared" si="670"/>
        <v>0</v>
      </c>
      <c r="BA175" s="124"/>
      <c r="BB175" s="124">
        <f t="shared" si="671"/>
        <v>0</v>
      </c>
      <c r="BC175" s="124"/>
      <c r="BD175" s="124">
        <f t="shared" si="672"/>
        <v>0</v>
      </c>
      <c r="BE175" s="124"/>
      <c r="BF175" s="124">
        <f t="shared" si="673"/>
        <v>0</v>
      </c>
      <c r="BG175" s="124"/>
      <c r="BH175" s="124">
        <f t="shared" si="674"/>
        <v>0</v>
      </c>
      <c r="BI175" s="124"/>
      <c r="BJ175" s="124">
        <f t="shared" si="675"/>
        <v>0</v>
      </c>
      <c r="BK175" s="124"/>
      <c r="BL175" s="124">
        <f t="shared" si="676"/>
        <v>0</v>
      </c>
      <c r="BM175" s="124"/>
      <c r="BN175" s="124">
        <f t="shared" si="677"/>
        <v>0</v>
      </c>
      <c r="BO175" s="124"/>
      <c r="BP175" s="124">
        <f t="shared" si="678"/>
        <v>0</v>
      </c>
      <c r="BQ175" s="124">
        <v>0</v>
      </c>
      <c r="BR175" s="124">
        <f t="shared" si="679"/>
        <v>0</v>
      </c>
      <c r="BS175" s="124"/>
      <c r="BT175" s="124">
        <f t="shared" si="680"/>
        <v>0</v>
      </c>
      <c r="BU175" s="124"/>
      <c r="BV175" s="124">
        <f t="shared" si="681"/>
        <v>0</v>
      </c>
      <c r="BW175" s="124"/>
      <c r="BX175" s="129">
        <f t="shared" si="682"/>
        <v>0</v>
      </c>
      <c r="BY175" s="124"/>
      <c r="BZ175" s="124">
        <f t="shared" si="683"/>
        <v>0</v>
      </c>
      <c r="CA175" s="124"/>
      <c r="CB175" s="124">
        <f t="shared" si="684"/>
        <v>0</v>
      </c>
      <c r="CC175" s="124"/>
      <c r="CD175" s="124">
        <f t="shared" si="685"/>
        <v>0</v>
      </c>
      <c r="CE175" s="124"/>
      <c r="CF175" s="124">
        <f t="shared" si="686"/>
        <v>0</v>
      </c>
      <c r="CG175" s="124"/>
      <c r="CH175" s="124">
        <f t="shared" si="687"/>
        <v>0</v>
      </c>
      <c r="CI175" s="124"/>
      <c r="CJ175" s="124">
        <f t="shared" si="688"/>
        <v>0</v>
      </c>
      <c r="CK175" s="124"/>
      <c r="CL175" s="124">
        <f t="shared" si="689"/>
        <v>0</v>
      </c>
      <c r="CM175" s="124"/>
      <c r="CN175" s="124">
        <f t="shared" si="690"/>
        <v>0</v>
      </c>
      <c r="CO175" s="124">
        <v>0</v>
      </c>
      <c r="CP175" s="124">
        <f t="shared" si="691"/>
        <v>0</v>
      </c>
      <c r="CQ175" s="124"/>
      <c r="CR175" s="124">
        <f t="shared" si="692"/>
        <v>0</v>
      </c>
      <c r="CS175" s="124"/>
      <c r="CT175" s="124">
        <f t="shared" si="693"/>
        <v>0</v>
      </c>
      <c r="CU175" s="124"/>
      <c r="CV175" s="124">
        <f t="shared" si="694"/>
        <v>0</v>
      </c>
      <c r="CW175" s="124"/>
      <c r="CX175" s="124">
        <f t="shared" si="695"/>
        <v>0</v>
      </c>
      <c r="CY175" s="140">
        <v>0</v>
      </c>
      <c r="CZ175" s="124">
        <f t="shared" si="696"/>
        <v>0</v>
      </c>
      <c r="DA175" s="124"/>
      <c r="DB175" s="129">
        <f t="shared" si="697"/>
        <v>0</v>
      </c>
      <c r="DC175" s="124"/>
      <c r="DD175" s="124">
        <f t="shared" si="698"/>
        <v>0</v>
      </c>
      <c r="DE175" s="141"/>
      <c r="DF175" s="124">
        <f t="shared" si="699"/>
        <v>0</v>
      </c>
      <c r="DG175" s="124"/>
      <c r="DH175" s="124">
        <f t="shared" si="700"/>
        <v>0</v>
      </c>
      <c r="DI175" s="124"/>
      <c r="DJ175" s="124">
        <f t="shared" si="701"/>
        <v>0</v>
      </c>
      <c r="DK175" s="124"/>
      <c r="DL175" s="129">
        <f t="shared" si="702"/>
        <v>0</v>
      </c>
      <c r="DM175" s="124">
        <f t="shared" si="703"/>
        <v>48</v>
      </c>
      <c r="DN175" s="124">
        <f t="shared" si="703"/>
        <v>4958339.0584000004</v>
      </c>
    </row>
    <row r="176" spans="1:118" ht="45" customHeight="1" x14ac:dyDescent="0.25">
      <c r="A176" s="104"/>
      <c r="B176" s="135">
        <v>142</v>
      </c>
      <c r="C176" s="238" t="s">
        <v>438</v>
      </c>
      <c r="D176" s="118" t="s">
        <v>439</v>
      </c>
      <c r="E176" s="107">
        <f t="shared" si="586"/>
        <v>23460</v>
      </c>
      <c r="F176" s="108">
        <v>23500</v>
      </c>
      <c r="G176" s="136">
        <v>2.79</v>
      </c>
      <c r="H176" s="151">
        <v>1</v>
      </c>
      <c r="I176" s="152"/>
      <c r="J176" s="152"/>
      <c r="K176" s="152"/>
      <c r="L176" s="121"/>
      <c r="M176" s="122">
        <v>1.4</v>
      </c>
      <c r="N176" s="122">
        <v>1.68</v>
      </c>
      <c r="O176" s="122">
        <v>2.23</v>
      </c>
      <c r="P176" s="123">
        <v>2.57</v>
      </c>
      <c r="Q176" s="124">
        <v>16</v>
      </c>
      <c r="R176" s="124">
        <f t="shared" si="658"/>
        <v>1613000.9280000003</v>
      </c>
      <c r="S176" s="124">
        <v>0</v>
      </c>
      <c r="T176" s="124">
        <f t="shared" si="706"/>
        <v>0</v>
      </c>
      <c r="U176" s="124"/>
      <c r="V176" s="124">
        <f t="shared" si="659"/>
        <v>0</v>
      </c>
      <c r="W176" s="124"/>
      <c r="X176" s="124">
        <f t="shared" si="660"/>
        <v>0</v>
      </c>
      <c r="Y176" s="124">
        <v>336</v>
      </c>
      <c r="Z176" s="124">
        <f t="shared" si="661"/>
        <v>40032187.775999993</v>
      </c>
      <c r="AA176" s="124"/>
      <c r="AB176" s="124"/>
      <c r="AC176" s="124"/>
      <c r="AD176" s="124">
        <f t="shared" si="662"/>
        <v>0</v>
      </c>
      <c r="AE176" s="124"/>
      <c r="AF176" s="124"/>
      <c r="AG176" s="124">
        <v>20</v>
      </c>
      <c r="AH176" s="124">
        <f t="shared" si="708"/>
        <v>2016251.1600000004</v>
      </c>
      <c r="AI176" s="124"/>
      <c r="AJ176" s="124"/>
      <c r="AK176" s="130"/>
      <c r="AL176" s="124">
        <f t="shared" si="664"/>
        <v>0</v>
      </c>
      <c r="AM176" s="124">
        <v>0</v>
      </c>
      <c r="AN176" s="124">
        <f t="shared" si="704"/>
        <v>0</v>
      </c>
      <c r="AO176" s="124"/>
      <c r="AP176" s="124">
        <f t="shared" si="665"/>
        <v>0</v>
      </c>
      <c r="AQ176" s="124">
        <v>0</v>
      </c>
      <c r="AR176" s="124">
        <f t="shared" si="666"/>
        <v>0</v>
      </c>
      <c r="AS176" s="193">
        <v>123</v>
      </c>
      <c r="AT176" s="124">
        <f t="shared" si="667"/>
        <v>17585568.201599997</v>
      </c>
      <c r="AU176" s="124"/>
      <c r="AV176" s="129">
        <f t="shared" si="668"/>
        <v>0</v>
      </c>
      <c r="AW176" s="124"/>
      <c r="AX176" s="124">
        <f t="shared" si="669"/>
        <v>0</v>
      </c>
      <c r="AY176" s="124">
        <v>0</v>
      </c>
      <c r="AZ176" s="124">
        <f t="shared" si="670"/>
        <v>0</v>
      </c>
      <c r="BA176" s="124"/>
      <c r="BB176" s="124">
        <f t="shared" si="671"/>
        <v>0</v>
      </c>
      <c r="BC176" s="124"/>
      <c r="BD176" s="124">
        <f t="shared" si="672"/>
        <v>0</v>
      </c>
      <c r="BE176" s="124"/>
      <c r="BF176" s="124">
        <f t="shared" si="673"/>
        <v>0</v>
      </c>
      <c r="BG176" s="124"/>
      <c r="BH176" s="124">
        <f t="shared" si="674"/>
        <v>0</v>
      </c>
      <c r="BI176" s="124"/>
      <c r="BJ176" s="124">
        <f t="shared" si="675"/>
        <v>0</v>
      </c>
      <c r="BK176" s="124"/>
      <c r="BL176" s="124">
        <f t="shared" si="676"/>
        <v>0</v>
      </c>
      <c r="BM176" s="124"/>
      <c r="BN176" s="124">
        <f t="shared" si="677"/>
        <v>0</v>
      </c>
      <c r="BO176" s="124"/>
      <c r="BP176" s="124">
        <f t="shared" si="678"/>
        <v>0</v>
      </c>
      <c r="BQ176" s="124">
        <v>0</v>
      </c>
      <c r="BR176" s="124">
        <f t="shared" si="679"/>
        <v>0</v>
      </c>
      <c r="BS176" s="124"/>
      <c r="BT176" s="124">
        <f t="shared" si="680"/>
        <v>0</v>
      </c>
      <c r="BU176" s="124"/>
      <c r="BV176" s="124">
        <f t="shared" si="681"/>
        <v>0</v>
      </c>
      <c r="BW176" s="124"/>
      <c r="BX176" s="129">
        <f t="shared" si="682"/>
        <v>0</v>
      </c>
      <c r="BY176" s="124"/>
      <c r="BZ176" s="124">
        <f t="shared" si="683"/>
        <v>0</v>
      </c>
      <c r="CA176" s="124"/>
      <c r="CB176" s="124">
        <f t="shared" si="684"/>
        <v>0</v>
      </c>
      <c r="CC176" s="124"/>
      <c r="CD176" s="124">
        <f t="shared" si="685"/>
        <v>0</v>
      </c>
      <c r="CE176" s="124"/>
      <c r="CF176" s="124">
        <f t="shared" si="686"/>
        <v>0</v>
      </c>
      <c r="CG176" s="124"/>
      <c r="CH176" s="124">
        <f t="shared" si="687"/>
        <v>0</v>
      </c>
      <c r="CI176" s="124"/>
      <c r="CJ176" s="124">
        <f t="shared" si="688"/>
        <v>0</v>
      </c>
      <c r="CK176" s="124"/>
      <c r="CL176" s="124">
        <f t="shared" si="689"/>
        <v>0</v>
      </c>
      <c r="CM176" s="124"/>
      <c r="CN176" s="124">
        <f t="shared" si="690"/>
        <v>0</v>
      </c>
      <c r="CO176" s="124">
        <v>0</v>
      </c>
      <c r="CP176" s="124">
        <f t="shared" si="691"/>
        <v>0</v>
      </c>
      <c r="CQ176" s="124"/>
      <c r="CR176" s="124">
        <f t="shared" si="692"/>
        <v>0</v>
      </c>
      <c r="CS176" s="124"/>
      <c r="CT176" s="124">
        <f t="shared" si="693"/>
        <v>0</v>
      </c>
      <c r="CU176" s="124"/>
      <c r="CV176" s="124">
        <f t="shared" si="694"/>
        <v>0</v>
      </c>
      <c r="CW176" s="124"/>
      <c r="CX176" s="124">
        <f t="shared" si="695"/>
        <v>0</v>
      </c>
      <c r="CY176" s="140"/>
      <c r="CZ176" s="124">
        <f t="shared" si="696"/>
        <v>0</v>
      </c>
      <c r="DA176" s="124"/>
      <c r="DB176" s="129">
        <f t="shared" si="697"/>
        <v>0</v>
      </c>
      <c r="DC176" s="124"/>
      <c r="DD176" s="124">
        <f t="shared" si="698"/>
        <v>0</v>
      </c>
      <c r="DE176" s="141"/>
      <c r="DF176" s="124">
        <f t="shared" si="699"/>
        <v>0</v>
      </c>
      <c r="DG176" s="124"/>
      <c r="DH176" s="124">
        <f t="shared" si="700"/>
        <v>0</v>
      </c>
      <c r="DI176" s="124"/>
      <c r="DJ176" s="124">
        <f t="shared" si="701"/>
        <v>0</v>
      </c>
      <c r="DK176" s="124"/>
      <c r="DL176" s="129">
        <f t="shared" si="702"/>
        <v>0</v>
      </c>
      <c r="DM176" s="124">
        <f t="shared" si="703"/>
        <v>495</v>
      </c>
      <c r="DN176" s="124">
        <f t="shared" si="703"/>
        <v>61247008.065599993</v>
      </c>
    </row>
    <row r="177" spans="1:118" ht="45" customHeight="1" x14ac:dyDescent="0.25">
      <c r="A177" s="104"/>
      <c r="B177" s="135">
        <v>143</v>
      </c>
      <c r="C177" s="238" t="s">
        <v>440</v>
      </c>
      <c r="D177" s="118" t="s">
        <v>441</v>
      </c>
      <c r="E177" s="107">
        <f t="shared" si="586"/>
        <v>23460</v>
      </c>
      <c r="F177" s="108">
        <v>23500</v>
      </c>
      <c r="G177" s="136">
        <v>3.95</v>
      </c>
      <c r="H177" s="151">
        <v>1</v>
      </c>
      <c r="I177" s="152"/>
      <c r="J177" s="152"/>
      <c r="K177" s="152"/>
      <c r="L177" s="121"/>
      <c r="M177" s="122">
        <v>1.4</v>
      </c>
      <c r="N177" s="122">
        <v>1.68</v>
      </c>
      <c r="O177" s="122">
        <v>2.23</v>
      </c>
      <c r="P177" s="123">
        <v>2.57</v>
      </c>
      <c r="Q177" s="124">
        <v>0</v>
      </c>
      <c r="R177" s="124">
        <f t="shared" si="658"/>
        <v>0</v>
      </c>
      <c r="S177" s="124">
        <v>0</v>
      </c>
      <c r="T177" s="124">
        <f t="shared" si="706"/>
        <v>0</v>
      </c>
      <c r="U177" s="124"/>
      <c r="V177" s="124">
        <f t="shared" si="659"/>
        <v>0</v>
      </c>
      <c r="W177" s="124"/>
      <c r="X177" s="124">
        <f t="shared" si="660"/>
        <v>0</v>
      </c>
      <c r="Y177" s="124">
        <v>6</v>
      </c>
      <c r="Z177" s="124">
        <f t="shared" si="661"/>
        <v>1012078.4799999999</v>
      </c>
      <c r="AA177" s="124"/>
      <c r="AB177" s="124"/>
      <c r="AC177" s="124"/>
      <c r="AD177" s="124">
        <f t="shared" si="662"/>
        <v>0</v>
      </c>
      <c r="AE177" s="124"/>
      <c r="AF177" s="124"/>
      <c r="AG177" s="124"/>
      <c r="AH177" s="124">
        <f t="shared" si="708"/>
        <v>0</v>
      </c>
      <c r="AI177" s="124"/>
      <c r="AJ177" s="124"/>
      <c r="AK177" s="130"/>
      <c r="AL177" s="124">
        <f t="shared" si="664"/>
        <v>0</v>
      </c>
      <c r="AM177" s="124">
        <v>0</v>
      </c>
      <c r="AN177" s="124">
        <f t="shared" si="704"/>
        <v>0</v>
      </c>
      <c r="AO177" s="124"/>
      <c r="AP177" s="124">
        <f t="shared" si="665"/>
        <v>0</v>
      </c>
      <c r="AQ177" s="124">
        <v>0</v>
      </c>
      <c r="AR177" s="124">
        <f t="shared" si="666"/>
        <v>0</v>
      </c>
      <c r="AS177" s="140">
        <v>0</v>
      </c>
      <c r="AT177" s="124">
        <f t="shared" si="667"/>
        <v>0</v>
      </c>
      <c r="AU177" s="124"/>
      <c r="AV177" s="129">
        <f t="shared" si="668"/>
        <v>0</v>
      </c>
      <c r="AW177" s="124"/>
      <c r="AX177" s="124">
        <f t="shared" si="669"/>
        <v>0</v>
      </c>
      <c r="AY177" s="124">
        <v>0</v>
      </c>
      <c r="AZ177" s="124">
        <f t="shared" si="670"/>
        <v>0</v>
      </c>
      <c r="BA177" s="124"/>
      <c r="BB177" s="124">
        <f t="shared" si="671"/>
        <v>0</v>
      </c>
      <c r="BC177" s="124">
        <v>0</v>
      </c>
      <c r="BD177" s="124">
        <f t="shared" si="672"/>
        <v>0</v>
      </c>
      <c r="BE177" s="124">
        <v>0</v>
      </c>
      <c r="BF177" s="124">
        <f t="shared" si="673"/>
        <v>0</v>
      </c>
      <c r="BG177" s="124">
        <v>0</v>
      </c>
      <c r="BH177" s="124">
        <f t="shared" si="674"/>
        <v>0</v>
      </c>
      <c r="BI177" s="124"/>
      <c r="BJ177" s="124">
        <f t="shared" si="675"/>
        <v>0</v>
      </c>
      <c r="BK177" s="124"/>
      <c r="BL177" s="124">
        <f t="shared" si="676"/>
        <v>0</v>
      </c>
      <c r="BM177" s="124">
        <v>0</v>
      </c>
      <c r="BN177" s="124">
        <f t="shared" si="677"/>
        <v>0</v>
      </c>
      <c r="BO177" s="124">
        <v>0</v>
      </c>
      <c r="BP177" s="124">
        <f t="shared" si="678"/>
        <v>0</v>
      </c>
      <c r="BQ177" s="124">
        <v>0</v>
      </c>
      <c r="BR177" s="124">
        <f t="shared" si="679"/>
        <v>0</v>
      </c>
      <c r="BS177" s="124"/>
      <c r="BT177" s="124">
        <f t="shared" si="680"/>
        <v>0</v>
      </c>
      <c r="BU177" s="124"/>
      <c r="BV177" s="124">
        <f t="shared" si="681"/>
        <v>0</v>
      </c>
      <c r="BW177" s="124"/>
      <c r="BX177" s="129">
        <f t="shared" si="682"/>
        <v>0</v>
      </c>
      <c r="BY177" s="124">
        <v>0</v>
      </c>
      <c r="BZ177" s="124">
        <f t="shared" si="683"/>
        <v>0</v>
      </c>
      <c r="CA177" s="124">
        <v>0</v>
      </c>
      <c r="CB177" s="124">
        <f t="shared" si="684"/>
        <v>0</v>
      </c>
      <c r="CC177" s="124"/>
      <c r="CD177" s="124">
        <f t="shared" si="685"/>
        <v>0</v>
      </c>
      <c r="CE177" s="124"/>
      <c r="CF177" s="124">
        <f t="shared" si="686"/>
        <v>0</v>
      </c>
      <c r="CG177" s="124">
        <v>0</v>
      </c>
      <c r="CH177" s="124">
        <f t="shared" si="687"/>
        <v>0</v>
      </c>
      <c r="CI177" s="124"/>
      <c r="CJ177" s="124">
        <f t="shared" si="688"/>
        <v>0</v>
      </c>
      <c r="CK177" s="124"/>
      <c r="CL177" s="124">
        <f t="shared" si="689"/>
        <v>0</v>
      </c>
      <c r="CM177" s="124"/>
      <c r="CN177" s="124">
        <f t="shared" si="690"/>
        <v>0</v>
      </c>
      <c r="CO177" s="124">
        <v>0</v>
      </c>
      <c r="CP177" s="124">
        <f t="shared" si="691"/>
        <v>0</v>
      </c>
      <c r="CQ177" s="124"/>
      <c r="CR177" s="124">
        <f t="shared" si="692"/>
        <v>0</v>
      </c>
      <c r="CS177" s="124"/>
      <c r="CT177" s="124">
        <f t="shared" si="693"/>
        <v>0</v>
      </c>
      <c r="CU177" s="124"/>
      <c r="CV177" s="124">
        <f t="shared" si="694"/>
        <v>0</v>
      </c>
      <c r="CW177" s="124">
        <v>0</v>
      </c>
      <c r="CX177" s="124">
        <f t="shared" si="695"/>
        <v>0</v>
      </c>
      <c r="CY177" s="140">
        <v>0</v>
      </c>
      <c r="CZ177" s="124">
        <f t="shared" si="696"/>
        <v>0</v>
      </c>
      <c r="DA177" s="124">
        <v>0</v>
      </c>
      <c r="DB177" s="129">
        <f t="shared" si="697"/>
        <v>0</v>
      </c>
      <c r="DC177" s="124">
        <v>0</v>
      </c>
      <c r="DD177" s="124">
        <f t="shared" si="698"/>
        <v>0</v>
      </c>
      <c r="DE177" s="141"/>
      <c r="DF177" s="124">
        <f t="shared" si="699"/>
        <v>0</v>
      </c>
      <c r="DG177" s="124"/>
      <c r="DH177" s="124">
        <f t="shared" si="700"/>
        <v>0</v>
      </c>
      <c r="DI177" s="124"/>
      <c r="DJ177" s="124">
        <f t="shared" si="701"/>
        <v>0</v>
      </c>
      <c r="DK177" s="124"/>
      <c r="DL177" s="129">
        <f t="shared" si="702"/>
        <v>0</v>
      </c>
      <c r="DM177" s="124">
        <f t="shared" si="703"/>
        <v>6</v>
      </c>
      <c r="DN177" s="124">
        <f t="shared" si="703"/>
        <v>1012078.4799999999</v>
      </c>
    </row>
    <row r="178" spans="1:118" ht="29.25" customHeight="1" x14ac:dyDescent="0.25">
      <c r="A178" s="104"/>
      <c r="B178" s="135">
        <v>144</v>
      </c>
      <c r="C178" s="238" t="s">
        <v>442</v>
      </c>
      <c r="D178" s="118" t="s">
        <v>443</v>
      </c>
      <c r="E178" s="107">
        <f t="shared" si="586"/>
        <v>23460</v>
      </c>
      <c r="F178" s="108">
        <v>23500</v>
      </c>
      <c r="G178" s="136">
        <v>2.38</v>
      </c>
      <c r="H178" s="151">
        <v>1</v>
      </c>
      <c r="I178" s="152"/>
      <c r="J178" s="152"/>
      <c r="K178" s="152"/>
      <c r="L178" s="121"/>
      <c r="M178" s="122">
        <v>1.4</v>
      </c>
      <c r="N178" s="122">
        <v>1.68</v>
      </c>
      <c r="O178" s="122">
        <v>2.23</v>
      </c>
      <c r="P178" s="123">
        <v>2.57</v>
      </c>
      <c r="Q178" s="124">
        <v>0</v>
      </c>
      <c r="R178" s="124">
        <f t="shared" si="658"/>
        <v>0</v>
      </c>
      <c r="S178" s="124">
        <v>4</v>
      </c>
      <c r="T178" s="124">
        <f t="shared" si="706"/>
        <v>343991.23733333329</v>
      </c>
      <c r="U178" s="124"/>
      <c r="V178" s="124">
        <f t="shared" si="659"/>
        <v>0</v>
      </c>
      <c r="W178" s="124"/>
      <c r="X178" s="124">
        <f t="shared" si="660"/>
        <v>0</v>
      </c>
      <c r="Y178" s="124">
        <v>0</v>
      </c>
      <c r="Z178" s="124">
        <f t="shared" si="661"/>
        <v>0</v>
      </c>
      <c r="AA178" s="153"/>
      <c r="AB178" s="124"/>
      <c r="AC178" s="124"/>
      <c r="AD178" s="124">
        <f t="shared" si="662"/>
        <v>0</v>
      </c>
      <c r="AE178" s="153"/>
      <c r="AF178" s="124"/>
      <c r="AG178" s="124">
        <v>10</v>
      </c>
      <c r="AH178" s="124">
        <f t="shared" si="708"/>
        <v>859978.09333333338</v>
      </c>
      <c r="AI178" s="153"/>
      <c r="AJ178" s="124"/>
      <c r="AK178" s="130"/>
      <c r="AL178" s="124">
        <f t="shared" si="664"/>
        <v>0</v>
      </c>
      <c r="AM178" s="124">
        <v>7</v>
      </c>
      <c r="AN178" s="124">
        <f t="shared" si="704"/>
        <v>601984.66533333331</v>
      </c>
      <c r="AO178" s="124"/>
      <c r="AP178" s="124">
        <f t="shared" si="665"/>
        <v>0</v>
      </c>
      <c r="AQ178" s="124"/>
      <c r="AR178" s="124">
        <f t="shared" si="666"/>
        <v>0</v>
      </c>
      <c r="AS178" s="140"/>
      <c r="AT178" s="124">
        <f t="shared" si="667"/>
        <v>0</v>
      </c>
      <c r="AU178" s="153"/>
      <c r="AV178" s="129">
        <f t="shared" si="668"/>
        <v>0</v>
      </c>
      <c r="AW178" s="153"/>
      <c r="AX178" s="124">
        <f t="shared" si="669"/>
        <v>0</v>
      </c>
      <c r="AY178" s="153">
        <v>0</v>
      </c>
      <c r="AZ178" s="124">
        <f t="shared" si="670"/>
        <v>0</v>
      </c>
      <c r="BA178" s="124"/>
      <c r="BB178" s="124">
        <f t="shared" si="671"/>
        <v>0</v>
      </c>
      <c r="BC178" s="153"/>
      <c r="BD178" s="124">
        <f t="shared" si="672"/>
        <v>0</v>
      </c>
      <c r="BE178" s="153"/>
      <c r="BF178" s="124">
        <f t="shared" si="673"/>
        <v>0</v>
      </c>
      <c r="BG178" s="153"/>
      <c r="BH178" s="124">
        <f t="shared" si="674"/>
        <v>0</v>
      </c>
      <c r="BI178" s="153"/>
      <c r="BJ178" s="124">
        <f t="shared" si="675"/>
        <v>0</v>
      </c>
      <c r="BK178" s="124"/>
      <c r="BL178" s="124">
        <f t="shared" si="676"/>
        <v>0</v>
      </c>
      <c r="BM178" s="153"/>
      <c r="BN178" s="124">
        <f t="shared" si="677"/>
        <v>0</v>
      </c>
      <c r="BO178" s="153"/>
      <c r="BP178" s="124">
        <f t="shared" si="678"/>
        <v>0</v>
      </c>
      <c r="BQ178" s="153">
        <v>0</v>
      </c>
      <c r="BR178" s="124">
        <f t="shared" si="679"/>
        <v>0</v>
      </c>
      <c r="BS178" s="153"/>
      <c r="BT178" s="124">
        <f t="shared" si="680"/>
        <v>0</v>
      </c>
      <c r="BU178" s="153"/>
      <c r="BV178" s="124">
        <f t="shared" si="681"/>
        <v>0</v>
      </c>
      <c r="BW178" s="124"/>
      <c r="BX178" s="129">
        <f t="shared" si="682"/>
        <v>0</v>
      </c>
      <c r="BY178" s="153"/>
      <c r="BZ178" s="124">
        <f t="shared" si="683"/>
        <v>0</v>
      </c>
      <c r="CA178" s="153"/>
      <c r="CB178" s="124">
        <f t="shared" si="684"/>
        <v>0</v>
      </c>
      <c r="CC178" s="153"/>
      <c r="CD178" s="124">
        <f t="shared" si="685"/>
        <v>0</v>
      </c>
      <c r="CE178" s="153"/>
      <c r="CF178" s="124">
        <f t="shared" si="686"/>
        <v>0</v>
      </c>
      <c r="CG178" s="153"/>
      <c r="CH178" s="124">
        <f t="shared" si="687"/>
        <v>0</v>
      </c>
      <c r="CI178" s="153"/>
      <c r="CJ178" s="124">
        <f t="shared" si="688"/>
        <v>0</v>
      </c>
      <c r="CK178" s="153"/>
      <c r="CL178" s="124">
        <f t="shared" si="689"/>
        <v>0</v>
      </c>
      <c r="CM178" s="153"/>
      <c r="CN178" s="124">
        <f t="shared" si="690"/>
        <v>0</v>
      </c>
      <c r="CO178" s="153">
        <v>0</v>
      </c>
      <c r="CP178" s="124">
        <f t="shared" si="691"/>
        <v>0</v>
      </c>
      <c r="CQ178" s="153"/>
      <c r="CR178" s="124">
        <f t="shared" si="692"/>
        <v>0</v>
      </c>
      <c r="CS178" s="153"/>
      <c r="CT178" s="124">
        <f t="shared" si="693"/>
        <v>0</v>
      </c>
      <c r="CU178" s="153"/>
      <c r="CV178" s="124">
        <f t="shared" si="694"/>
        <v>0</v>
      </c>
      <c r="CW178" s="153"/>
      <c r="CX178" s="124">
        <f t="shared" si="695"/>
        <v>0</v>
      </c>
      <c r="CY178" s="140"/>
      <c r="CZ178" s="124">
        <f t="shared" si="696"/>
        <v>0</v>
      </c>
      <c r="DA178" s="153"/>
      <c r="DB178" s="129">
        <f t="shared" si="697"/>
        <v>0</v>
      </c>
      <c r="DC178" s="153"/>
      <c r="DD178" s="124">
        <f t="shared" si="698"/>
        <v>0</v>
      </c>
      <c r="DE178" s="84"/>
      <c r="DF178" s="124">
        <f t="shared" si="699"/>
        <v>0</v>
      </c>
      <c r="DG178" s="153"/>
      <c r="DH178" s="124">
        <f t="shared" si="700"/>
        <v>0</v>
      </c>
      <c r="DI178" s="153"/>
      <c r="DJ178" s="124">
        <f t="shared" si="701"/>
        <v>0</v>
      </c>
      <c r="DK178" s="153"/>
      <c r="DL178" s="129">
        <f t="shared" si="702"/>
        <v>0</v>
      </c>
      <c r="DM178" s="124">
        <f t="shared" si="703"/>
        <v>21</v>
      </c>
      <c r="DN178" s="124">
        <f t="shared" si="703"/>
        <v>1805953.9959999998</v>
      </c>
    </row>
    <row r="179" spans="1:118" ht="45" customHeight="1" x14ac:dyDescent="0.25">
      <c r="A179" s="104"/>
      <c r="B179" s="135">
        <v>145</v>
      </c>
      <c r="C179" s="238" t="s">
        <v>444</v>
      </c>
      <c r="D179" s="118" t="s">
        <v>445</v>
      </c>
      <c r="E179" s="107">
        <f t="shared" si="586"/>
        <v>23460</v>
      </c>
      <c r="F179" s="108">
        <v>23500</v>
      </c>
      <c r="G179" s="136">
        <v>2.63</v>
      </c>
      <c r="H179" s="151">
        <v>1</v>
      </c>
      <c r="I179" s="152"/>
      <c r="J179" s="152"/>
      <c r="K179" s="152"/>
      <c r="L179" s="121"/>
      <c r="M179" s="122">
        <v>1.4</v>
      </c>
      <c r="N179" s="122">
        <v>1.68</v>
      </c>
      <c r="O179" s="122">
        <v>2.23</v>
      </c>
      <c r="P179" s="123">
        <v>2.57</v>
      </c>
      <c r="Q179" s="124">
        <v>3</v>
      </c>
      <c r="R179" s="124">
        <f t="shared" si="658"/>
        <v>285093.57799999998</v>
      </c>
      <c r="S179" s="124">
        <v>3</v>
      </c>
      <c r="T179" s="124">
        <f t="shared" si="706"/>
        <v>285093.57799999998</v>
      </c>
      <c r="U179" s="124"/>
      <c r="V179" s="124">
        <f t="shared" si="659"/>
        <v>0</v>
      </c>
      <c r="W179" s="124"/>
      <c r="X179" s="124">
        <f t="shared" si="660"/>
        <v>0</v>
      </c>
      <c r="Y179" s="124">
        <v>0</v>
      </c>
      <c r="Z179" s="124">
        <f t="shared" si="661"/>
        <v>0</v>
      </c>
      <c r="AA179" s="153"/>
      <c r="AB179" s="124"/>
      <c r="AC179" s="124"/>
      <c r="AD179" s="124">
        <f t="shared" si="662"/>
        <v>0</v>
      </c>
      <c r="AE179" s="153"/>
      <c r="AF179" s="124"/>
      <c r="AG179" s="124">
        <v>45</v>
      </c>
      <c r="AH179" s="124">
        <f t="shared" si="708"/>
        <v>4276403.67</v>
      </c>
      <c r="AI179" s="153"/>
      <c r="AJ179" s="124"/>
      <c r="AK179" s="130"/>
      <c r="AL179" s="124">
        <f t="shared" si="664"/>
        <v>0</v>
      </c>
      <c r="AM179" s="124">
        <v>2</v>
      </c>
      <c r="AN179" s="124">
        <f t="shared" si="704"/>
        <v>190062.38533333331</v>
      </c>
      <c r="AO179" s="124"/>
      <c r="AP179" s="124">
        <f t="shared" si="665"/>
        <v>0</v>
      </c>
      <c r="AQ179" s="124"/>
      <c r="AR179" s="124">
        <f t="shared" si="666"/>
        <v>0</v>
      </c>
      <c r="AS179" s="140">
        <v>2</v>
      </c>
      <c r="AT179" s="124">
        <f t="shared" si="667"/>
        <v>269545.96479999996</v>
      </c>
      <c r="AU179" s="153"/>
      <c r="AV179" s="129">
        <f t="shared" si="668"/>
        <v>0</v>
      </c>
      <c r="AW179" s="153"/>
      <c r="AX179" s="124">
        <f t="shared" si="669"/>
        <v>0</v>
      </c>
      <c r="AY179" s="153">
        <v>0</v>
      </c>
      <c r="AZ179" s="124">
        <f t="shared" si="670"/>
        <v>0</v>
      </c>
      <c r="BA179" s="124"/>
      <c r="BB179" s="124">
        <f t="shared" si="671"/>
        <v>0</v>
      </c>
      <c r="BC179" s="153"/>
      <c r="BD179" s="124">
        <f t="shared" si="672"/>
        <v>0</v>
      </c>
      <c r="BE179" s="153"/>
      <c r="BF179" s="124">
        <f t="shared" si="673"/>
        <v>0</v>
      </c>
      <c r="BG179" s="153"/>
      <c r="BH179" s="124">
        <f t="shared" si="674"/>
        <v>0</v>
      </c>
      <c r="BI179" s="153"/>
      <c r="BJ179" s="124">
        <f t="shared" si="675"/>
        <v>0</v>
      </c>
      <c r="BK179" s="124"/>
      <c r="BL179" s="124">
        <f t="shared" si="676"/>
        <v>0</v>
      </c>
      <c r="BM179" s="153"/>
      <c r="BN179" s="124">
        <f t="shared" si="677"/>
        <v>0</v>
      </c>
      <c r="BO179" s="153"/>
      <c r="BP179" s="124">
        <f t="shared" si="678"/>
        <v>0</v>
      </c>
      <c r="BQ179" s="153">
        <v>0</v>
      </c>
      <c r="BR179" s="124">
        <f t="shared" si="679"/>
        <v>0</v>
      </c>
      <c r="BS179" s="153"/>
      <c r="BT179" s="124">
        <f t="shared" si="680"/>
        <v>0</v>
      </c>
      <c r="BU179" s="153"/>
      <c r="BV179" s="124">
        <f t="shared" si="681"/>
        <v>0</v>
      </c>
      <c r="BW179" s="124"/>
      <c r="BX179" s="129">
        <f t="shared" si="682"/>
        <v>0</v>
      </c>
      <c r="BY179" s="153"/>
      <c r="BZ179" s="124">
        <f t="shared" si="683"/>
        <v>0</v>
      </c>
      <c r="CA179" s="153"/>
      <c r="CB179" s="124">
        <f t="shared" si="684"/>
        <v>0</v>
      </c>
      <c r="CC179" s="153"/>
      <c r="CD179" s="124">
        <f t="shared" si="685"/>
        <v>0</v>
      </c>
      <c r="CE179" s="153"/>
      <c r="CF179" s="124">
        <f t="shared" si="686"/>
        <v>0</v>
      </c>
      <c r="CG179" s="153"/>
      <c r="CH179" s="124">
        <f t="shared" si="687"/>
        <v>0</v>
      </c>
      <c r="CI179" s="153"/>
      <c r="CJ179" s="124">
        <f t="shared" si="688"/>
        <v>0</v>
      </c>
      <c r="CK179" s="153"/>
      <c r="CL179" s="124">
        <f t="shared" si="689"/>
        <v>0</v>
      </c>
      <c r="CM179" s="153"/>
      <c r="CN179" s="124">
        <f t="shared" si="690"/>
        <v>0</v>
      </c>
      <c r="CO179" s="153">
        <v>0</v>
      </c>
      <c r="CP179" s="124">
        <f t="shared" si="691"/>
        <v>0</v>
      </c>
      <c r="CQ179" s="153"/>
      <c r="CR179" s="124">
        <f t="shared" si="692"/>
        <v>0</v>
      </c>
      <c r="CS179" s="153"/>
      <c r="CT179" s="124">
        <f t="shared" si="693"/>
        <v>0</v>
      </c>
      <c r="CU179" s="153"/>
      <c r="CV179" s="124">
        <f t="shared" si="694"/>
        <v>0</v>
      </c>
      <c r="CW179" s="153"/>
      <c r="CX179" s="124">
        <f t="shared" si="695"/>
        <v>0</v>
      </c>
      <c r="CY179" s="140">
        <v>0</v>
      </c>
      <c r="CZ179" s="124">
        <f t="shared" si="696"/>
        <v>0</v>
      </c>
      <c r="DA179" s="153"/>
      <c r="DB179" s="129">
        <f t="shared" si="697"/>
        <v>0</v>
      </c>
      <c r="DC179" s="153"/>
      <c r="DD179" s="124">
        <f t="shared" si="698"/>
        <v>0</v>
      </c>
      <c r="DE179" s="84"/>
      <c r="DF179" s="124">
        <f t="shared" si="699"/>
        <v>0</v>
      </c>
      <c r="DG179" s="153"/>
      <c r="DH179" s="124">
        <f t="shared" si="700"/>
        <v>0</v>
      </c>
      <c r="DI179" s="153"/>
      <c r="DJ179" s="124">
        <f t="shared" si="701"/>
        <v>0</v>
      </c>
      <c r="DK179" s="153"/>
      <c r="DL179" s="129">
        <f t="shared" si="702"/>
        <v>0</v>
      </c>
      <c r="DM179" s="124">
        <f t="shared" si="703"/>
        <v>55</v>
      </c>
      <c r="DN179" s="124">
        <f t="shared" si="703"/>
        <v>5306199.1761333328</v>
      </c>
    </row>
    <row r="180" spans="1:118" ht="45" customHeight="1" x14ac:dyDescent="0.25">
      <c r="A180" s="104"/>
      <c r="B180" s="135">
        <v>146</v>
      </c>
      <c r="C180" s="238" t="s">
        <v>446</v>
      </c>
      <c r="D180" s="118" t="s">
        <v>447</v>
      </c>
      <c r="E180" s="107">
        <f t="shared" si="586"/>
        <v>23460</v>
      </c>
      <c r="F180" s="108">
        <v>23500</v>
      </c>
      <c r="G180" s="136">
        <v>2.17</v>
      </c>
      <c r="H180" s="151">
        <v>1</v>
      </c>
      <c r="I180" s="152"/>
      <c r="J180" s="152"/>
      <c r="K180" s="152"/>
      <c r="L180" s="121"/>
      <c r="M180" s="122">
        <v>1.4</v>
      </c>
      <c r="N180" s="122">
        <v>1.68</v>
      </c>
      <c r="O180" s="122">
        <v>2.23</v>
      </c>
      <c r="P180" s="123">
        <v>2.57</v>
      </c>
      <c r="Q180" s="124">
        <v>2</v>
      </c>
      <c r="R180" s="124">
        <f t="shared" si="658"/>
        <v>156819.53466666667</v>
      </c>
      <c r="S180" s="124">
        <v>0</v>
      </c>
      <c r="T180" s="124">
        <f t="shared" si="706"/>
        <v>0</v>
      </c>
      <c r="U180" s="124"/>
      <c r="V180" s="124">
        <f t="shared" si="659"/>
        <v>0</v>
      </c>
      <c r="W180" s="124"/>
      <c r="X180" s="124">
        <f t="shared" si="660"/>
        <v>0</v>
      </c>
      <c r="Y180" s="124">
        <v>0</v>
      </c>
      <c r="Z180" s="124">
        <f t="shared" si="661"/>
        <v>0</v>
      </c>
      <c r="AA180" s="124"/>
      <c r="AB180" s="124"/>
      <c r="AC180" s="124"/>
      <c r="AD180" s="124">
        <f t="shared" si="662"/>
        <v>0</v>
      </c>
      <c r="AE180" s="124"/>
      <c r="AF180" s="124"/>
      <c r="AG180" s="124">
        <v>10</v>
      </c>
      <c r="AH180" s="124">
        <f t="shared" si="708"/>
        <v>784097.67333333346</v>
      </c>
      <c r="AI180" s="124"/>
      <c r="AJ180" s="124"/>
      <c r="AK180" s="130"/>
      <c r="AL180" s="124">
        <f t="shared" si="664"/>
        <v>0</v>
      </c>
      <c r="AM180" s="124">
        <v>0</v>
      </c>
      <c r="AN180" s="124">
        <f t="shared" si="704"/>
        <v>0</v>
      </c>
      <c r="AO180" s="124"/>
      <c r="AP180" s="124">
        <f t="shared" si="665"/>
        <v>0</v>
      </c>
      <c r="AQ180" s="124"/>
      <c r="AR180" s="124">
        <f t="shared" si="666"/>
        <v>0</v>
      </c>
      <c r="AS180" s="139">
        <v>0</v>
      </c>
      <c r="AT180" s="124">
        <f t="shared" si="667"/>
        <v>0</v>
      </c>
      <c r="AU180" s="124"/>
      <c r="AV180" s="129">
        <f t="shared" si="668"/>
        <v>0</v>
      </c>
      <c r="AW180" s="124"/>
      <c r="AX180" s="124">
        <f t="shared" si="669"/>
        <v>0</v>
      </c>
      <c r="AY180" s="124">
        <v>0</v>
      </c>
      <c r="AZ180" s="124">
        <f t="shared" si="670"/>
        <v>0</v>
      </c>
      <c r="BA180" s="124"/>
      <c r="BB180" s="124">
        <f t="shared" si="671"/>
        <v>0</v>
      </c>
      <c r="BC180" s="124"/>
      <c r="BD180" s="124">
        <f t="shared" si="672"/>
        <v>0</v>
      </c>
      <c r="BE180" s="124"/>
      <c r="BF180" s="124">
        <f t="shared" si="673"/>
        <v>0</v>
      </c>
      <c r="BG180" s="124"/>
      <c r="BH180" s="124">
        <f t="shared" si="674"/>
        <v>0</v>
      </c>
      <c r="BI180" s="124"/>
      <c r="BJ180" s="124">
        <f t="shared" si="675"/>
        <v>0</v>
      </c>
      <c r="BK180" s="124"/>
      <c r="BL180" s="124">
        <f t="shared" si="676"/>
        <v>0</v>
      </c>
      <c r="BM180" s="124"/>
      <c r="BN180" s="124">
        <f t="shared" si="677"/>
        <v>0</v>
      </c>
      <c r="BO180" s="124"/>
      <c r="BP180" s="124">
        <f t="shared" si="678"/>
        <v>0</v>
      </c>
      <c r="BQ180" s="124">
        <v>0</v>
      </c>
      <c r="BR180" s="124">
        <f t="shared" si="679"/>
        <v>0</v>
      </c>
      <c r="BS180" s="124"/>
      <c r="BT180" s="124">
        <f t="shared" si="680"/>
        <v>0</v>
      </c>
      <c r="BU180" s="124"/>
      <c r="BV180" s="124">
        <f t="shared" si="681"/>
        <v>0</v>
      </c>
      <c r="BW180" s="124"/>
      <c r="BX180" s="129">
        <f t="shared" si="682"/>
        <v>0</v>
      </c>
      <c r="BY180" s="124"/>
      <c r="BZ180" s="124">
        <f t="shared" si="683"/>
        <v>0</v>
      </c>
      <c r="CA180" s="124"/>
      <c r="CB180" s="124">
        <f t="shared" si="684"/>
        <v>0</v>
      </c>
      <c r="CC180" s="124"/>
      <c r="CD180" s="124">
        <f t="shared" si="685"/>
        <v>0</v>
      </c>
      <c r="CE180" s="124"/>
      <c r="CF180" s="124">
        <f t="shared" si="686"/>
        <v>0</v>
      </c>
      <c r="CG180" s="124"/>
      <c r="CH180" s="124">
        <f t="shared" si="687"/>
        <v>0</v>
      </c>
      <c r="CI180" s="124"/>
      <c r="CJ180" s="124">
        <f t="shared" si="688"/>
        <v>0</v>
      </c>
      <c r="CK180" s="124"/>
      <c r="CL180" s="124">
        <f t="shared" si="689"/>
        <v>0</v>
      </c>
      <c r="CM180" s="124"/>
      <c r="CN180" s="124">
        <f t="shared" si="690"/>
        <v>0</v>
      </c>
      <c r="CO180" s="124">
        <v>0</v>
      </c>
      <c r="CP180" s="124">
        <f t="shared" si="691"/>
        <v>0</v>
      </c>
      <c r="CQ180" s="124"/>
      <c r="CR180" s="124">
        <f t="shared" si="692"/>
        <v>0</v>
      </c>
      <c r="CS180" s="124"/>
      <c r="CT180" s="124">
        <f t="shared" si="693"/>
        <v>0</v>
      </c>
      <c r="CU180" s="124"/>
      <c r="CV180" s="124">
        <f t="shared" si="694"/>
        <v>0</v>
      </c>
      <c r="CW180" s="124"/>
      <c r="CX180" s="124">
        <f t="shared" si="695"/>
        <v>0</v>
      </c>
      <c r="CY180" s="140"/>
      <c r="CZ180" s="124">
        <f t="shared" si="696"/>
        <v>0</v>
      </c>
      <c r="DA180" s="124"/>
      <c r="DB180" s="129">
        <f t="shared" si="697"/>
        <v>0</v>
      </c>
      <c r="DC180" s="124"/>
      <c r="DD180" s="124">
        <f t="shared" si="698"/>
        <v>0</v>
      </c>
      <c r="DE180" s="141"/>
      <c r="DF180" s="124">
        <f t="shared" si="699"/>
        <v>0</v>
      </c>
      <c r="DG180" s="124"/>
      <c r="DH180" s="124">
        <f t="shared" si="700"/>
        <v>0</v>
      </c>
      <c r="DI180" s="124"/>
      <c r="DJ180" s="124">
        <f t="shared" si="701"/>
        <v>0</v>
      </c>
      <c r="DK180" s="124"/>
      <c r="DL180" s="129">
        <f t="shared" si="702"/>
        <v>0</v>
      </c>
      <c r="DM180" s="124">
        <f t="shared" si="703"/>
        <v>12</v>
      </c>
      <c r="DN180" s="124">
        <f t="shared" si="703"/>
        <v>940917.2080000001</v>
      </c>
    </row>
    <row r="181" spans="1:118" ht="45" customHeight="1" x14ac:dyDescent="0.25">
      <c r="A181" s="104"/>
      <c r="B181" s="135">
        <v>147</v>
      </c>
      <c r="C181" s="238" t="s">
        <v>448</v>
      </c>
      <c r="D181" s="118" t="s">
        <v>449</v>
      </c>
      <c r="E181" s="107">
        <f t="shared" si="586"/>
        <v>23460</v>
      </c>
      <c r="F181" s="108">
        <v>23500</v>
      </c>
      <c r="G181" s="136">
        <v>3.43</v>
      </c>
      <c r="H181" s="151">
        <v>1</v>
      </c>
      <c r="I181" s="152"/>
      <c r="J181" s="152"/>
      <c r="K181" s="152"/>
      <c r="L181" s="121"/>
      <c r="M181" s="122">
        <v>1.4</v>
      </c>
      <c r="N181" s="122">
        <v>1.68</v>
      </c>
      <c r="O181" s="122">
        <v>2.23</v>
      </c>
      <c r="P181" s="123">
        <v>2.57</v>
      </c>
      <c r="Q181" s="124">
        <v>14</v>
      </c>
      <c r="R181" s="124">
        <f t="shared" si="658"/>
        <v>1735132.2706666666</v>
      </c>
      <c r="S181" s="124">
        <v>10</v>
      </c>
      <c r="T181" s="124">
        <f t="shared" si="706"/>
        <v>1239380.1933333334</v>
      </c>
      <c r="U181" s="124"/>
      <c r="V181" s="124">
        <f t="shared" si="659"/>
        <v>0</v>
      </c>
      <c r="W181" s="124"/>
      <c r="X181" s="124">
        <f t="shared" si="660"/>
        <v>0</v>
      </c>
      <c r="Y181" s="124">
        <v>79</v>
      </c>
      <c r="Z181" s="124">
        <f t="shared" si="661"/>
        <v>11571430.621333333</v>
      </c>
      <c r="AA181" s="124"/>
      <c r="AB181" s="124"/>
      <c r="AC181" s="124"/>
      <c r="AD181" s="124">
        <f t="shared" si="662"/>
        <v>0</v>
      </c>
      <c r="AE181" s="124"/>
      <c r="AF181" s="124"/>
      <c r="AG181" s="124">
        <v>20</v>
      </c>
      <c r="AH181" s="124">
        <f t="shared" si="708"/>
        <v>2478760.3866666667</v>
      </c>
      <c r="AI181" s="124"/>
      <c r="AJ181" s="124"/>
      <c r="AK181" s="130"/>
      <c r="AL181" s="124">
        <f t="shared" si="664"/>
        <v>0</v>
      </c>
      <c r="AM181" s="124">
        <v>9</v>
      </c>
      <c r="AN181" s="124">
        <f t="shared" si="704"/>
        <v>1115442.1740000001</v>
      </c>
      <c r="AO181" s="124"/>
      <c r="AP181" s="124">
        <f t="shared" si="665"/>
        <v>0</v>
      </c>
      <c r="AQ181" s="124"/>
      <c r="AR181" s="124">
        <f t="shared" si="666"/>
        <v>0</v>
      </c>
      <c r="AS181" s="140">
        <v>39</v>
      </c>
      <c r="AT181" s="124">
        <f t="shared" si="667"/>
        <v>6854974.0895999996</v>
      </c>
      <c r="AU181" s="124"/>
      <c r="AV181" s="129">
        <f t="shared" si="668"/>
        <v>0</v>
      </c>
      <c r="AW181" s="124"/>
      <c r="AX181" s="124">
        <f t="shared" si="669"/>
        <v>0</v>
      </c>
      <c r="AY181" s="124">
        <v>0</v>
      </c>
      <c r="AZ181" s="124">
        <f t="shared" si="670"/>
        <v>0</v>
      </c>
      <c r="BA181" s="124"/>
      <c r="BB181" s="124">
        <f t="shared" si="671"/>
        <v>0</v>
      </c>
      <c r="BC181" s="124"/>
      <c r="BD181" s="124">
        <f t="shared" si="672"/>
        <v>0</v>
      </c>
      <c r="BE181" s="124"/>
      <c r="BF181" s="124">
        <f t="shared" si="673"/>
        <v>0</v>
      </c>
      <c r="BG181" s="124"/>
      <c r="BH181" s="124">
        <f t="shared" si="674"/>
        <v>0</v>
      </c>
      <c r="BI181" s="124"/>
      <c r="BJ181" s="124">
        <f t="shared" si="675"/>
        <v>0</v>
      </c>
      <c r="BK181" s="124"/>
      <c r="BL181" s="124">
        <f t="shared" si="676"/>
        <v>0</v>
      </c>
      <c r="BM181" s="124"/>
      <c r="BN181" s="124">
        <f t="shared" si="677"/>
        <v>0</v>
      </c>
      <c r="BO181" s="124"/>
      <c r="BP181" s="124">
        <f t="shared" si="678"/>
        <v>0</v>
      </c>
      <c r="BQ181" s="124">
        <v>0</v>
      </c>
      <c r="BR181" s="124">
        <f t="shared" si="679"/>
        <v>0</v>
      </c>
      <c r="BS181" s="124"/>
      <c r="BT181" s="124">
        <f t="shared" si="680"/>
        <v>0</v>
      </c>
      <c r="BU181" s="124"/>
      <c r="BV181" s="124">
        <f t="shared" si="681"/>
        <v>0</v>
      </c>
      <c r="BW181" s="124"/>
      <c r="BX181" s="129">
        <f t="shared" si="682"/>
        <v>0</v>
      </c>
      <c r="BY181" s="124"/>
      <c r="BZ181" s="124">
        <f t="shared" si="683"/>
        <v>0</v>
      </c>
      <c r="CA181" s="124"/>
      <c r="CB181" s="124">
        <f t="shared" si="684"/>
        <v>0</v>
      </c>
      <c r="CC181" s="124"/>
      <c r="CD181" s="124">
        <f t="shared" si="685"/>
        <v>0</v>
      </c>
      <c r="CE181" s="124"/>
      <c r="CF181" s="124">
        <f t="shared" si="686"/>
        <v>0</v>
      </c>
      <c r="CG181" s="124"/>
      <c r="CH181" s="124">
        <f t="shared" si="687"/>
        <v>0</v>
      </c>
      <c r="CI181" s="124"/>
      <c r="CJ181" s="124">
        <f t="shared" si="688"/>
        <v>0</v>
      </c>
      <c r="CK181" s="124"/>
      <c r="CL181" s="124">
        <f t="shared" si="689"/>
        <v>0</v>
      </c>
      <c r="CM181" s="124"/>
      <c r="CN181" s="124">
        <f t="shared" si="690"/>
        <v>0</v>
      </c>
      <c r="CO181" s="124">
        <v>0</v>
      </c>
      <c r="CP181" s="124">
        <f t="shared" si="691"/>
        <v>0</v>
      </c>
      <c r="CQ181" s="124"/>
      <c r="CR181" s="124">
        <f t="shared" si="692"/>
        <v>0</v>
      </c>
      <c r="CS181" s="124"/>
      <c r="CT181" s="124">
        <f t="shared" si="693"/>
        <v>0</v>
      </c>
      <c r="CU181" s="124"/>
      <c r="CV181" s="124">
        <f t="shared" si="694"/>
        <v>0</v>
      </c>
      <c r="CW181" s="124"/>
      <c r="CX181" s="124">
        <f t="shared" si="695"/>
        <v>0</v>
      </c>
      <c r="CY181" s="140">
        <v>0</v>
      </c>
      <c r="CZ181" s="124">
        <f t="shared" si="696"/>
        <v>0</v>
      </c>
      <c r="DA181" s="124"/>
      <c r="DB181" s="129">
        <f t="shared" si="697"/>
        <v>0</v>
      </c>
      <c r="DC181" s="124"/>
      <c r="DD181" s="124">
        <f t="shared" si="698"/>
        <v>0</v>
      </c>
      <c r="DE181" s="141"/>
      <c r="DF181" s="124">
        <f t="shared" si="699"/>
        <v>0</v>
      </c>
      <c r="DG181" s="124"/>
      <c r="DH181" s="124">
        <f t="shared" si="700"/>
        <v>0</v>
      </c>
      <c r="DI181" s="124"/>
      <c r="DJ181" s="124">
        <f t="shared" si="701"/>
        <v>0</v>
      </c>
      <c r="DK181" s="124"/>
      <c r="DL181" s="129">
        <f t="shared" si="702"/>
        <v>0</v>
      </c>
      <c r="DM181" s="124">
        <f t="shared" si="703"/>
        <v>171</v>
      </c>
      <c r="DN181" s="124">
        <f t="shared" si="703"/>
        <v>24995119.735599998</v>
      </c>
    </row>
    <row r="182" spans="1:118" ht="45" customHeight="1" x14ac:dyDescent="0.25">
      <c r="A182" s="104"/>
      <c r="B182" s="135">
        <v>148</v>
      </c>
      <c r="C182" s="238" t="s">
        <v>450</v>
      </c>
      <c r="D182" s="118" t="s">
        <v>451</v>
      </c>
      <c r="E182" s="107">
        <f t="shared" si="586"/>
        <v>23460</v>
      </c>
      <c r="F182" s="108">
        <v>23500</v>
      </c>
      <c r="G182" s="136">
        <v>4.2699999999999996</v>
      </c>
      <c r="H182" s="151">
        <v>1</v>
      </c>
      <c r="I182" s="152"/>
      <c r="J182" s="152"/>
      <c r="K182" s="152"/>
      <c r="L182" s="121"/>
      <c r="M182" s="122">
        <v>1.4</v>
      </c>
      <c r="N182" s="122">
        <v>1.68</v>
      </c>
      <c r="O182" s="122">
        <v>2.23</v>
      </c>
      <c r="P182" s="123">
        <v>2.57</v>
      </c>
      <c r="Q182" s="124">
        <v>0</v>
      </c>
      <c r="R182" s="124">
        <f t="shared" si="658"/>
        <v>0</v>
      </c>
      <c r="S182" s="124">
        <v>1</v>
      </c>
      <c r="T182" s="124">
        <f t="shared" si="706"/>
        <v>154290.18733333331</v>
      </c>
      <c r="U182" s="124"/>
      <c r="V182" s="124">
        <f t="shared" si="659"/>
        <v>0</v>
      </c>
      <c r="W182" s="124"/>
      <c r="X182" s="124">
        <f t="shared" si="660"/>
        <v>0</v>
      </c>
      <c r="Y182" s="124">
        <v>13</v>
      </c>
      <c r="Z182" s="124">
        <f t="shared" si="661"/>
        <v>2370484.2373333331</v>
      </c>
      <c r="AA182" s="124"/>
      <c r="AB182" s="124"/>
      <c r="AC182" s="124"/>
      <c r="AD182" s="124">
        <f t="shared" si="662"/>
        <v>0</v>
      </c>
      <c r="AE182" s="124"/>
      <c r="AF182" s="124"/>
      <c r="AG182" s="124"/>
      <c r="AH182" s="124">
        <f t="shared" si="663"/>
        <v>0</v>
      </c>
      <c r="AI182" s="124"/>
      <c r="AJ182" s="124"/>
      <c r="AK182" s="130"/>
      <c r="AL182" s="124">
        <f t="shared" si="664"/>
        <v>0</v>
      </c>
      <c r="AM182" s="124">
        <v>0</v>
      </c>
      <c r="AN182" s="124">
        <f t="shared" ref="AN182:AN188" si="709">(AM182*$E182*$G182*$H182*$M182*$AN$13)</f>
        <v>0</v>
      </c>
      <c r="AO182" s="124"/>
      <c r="AP182" s="124">
        <f t="shared" si="665"/>
        <v>0</v>
      </c>
      <c r="AQ182" s="124">
        <v>0</v>
      </c>
      <c r="AR182" s="124">
        <f t="shared" si="666"/>
        <v>0</v>
      </c>
      <c r="AS182" s="140">
        <v>3</v>
      </c>
      <c r="AT182" s="124">
        <f t="shared" si="667"/>
        <v>656441.78879999998</v>
      </c>
      <c r="AU182" s="124"/>
      <c r="AV182" s="129">
        <f t="shared" si="668"/>
        <v>0</v>
      </c>
      <c r="AW182" s="124"/>
      <c r="AX182" s="124">
        <f t="shared" si="669"/>
        <v>0</v>
      </c>
      <c r="AY182" s="124">
        <v>0</v>
      </c>
      <c r="AZ182" s="124">
        <f t="shared" si="670"/>
        <v>0</v>
      </c>
      <c r="BA182" s="124"/>
      <c r="BB182" s="124">
        <f t="shared" si="671"/>
        <v>0</v>
      </c>
      <c r="BC182" s="124"/>
      <c r="BD182" s="124">
        <f t="shared" si="672"/>
        <v>0</v>
      </c>
      <c r="BE182" s="124"/>
      <c r="BF182" s="124">
        <f t="shared" si="673"/>
        <v>0</v>
      </c>
      <c r="BG182" s="124"/>
      <c r="BH182" s="124">
        <f t="shared" si="674"/>
        <v>0</v>
      </c>
      <c r="BI182" s="124"/>
      <c r="BJ182" s="124">
        <f t="shared" si="675"/>
        <v>0</v>
      </c>
      <c r="BK182" s="124"/>
      <c r="BL182" s="124">
        <f t="shared" si="676"/>
        <v>0</v>
      </c>
      <c r="BM182" s="124"/>
      <c r="BN182" s="124">
        <f t="shared" si="677"/>
        <v>0</v>
      </c>
      <c r="BO182" s="124"/>
      <c r="BP182" s="124">
        <f t="shared" si="678"/>
        <v>0</v>
      </c>
      <c r="BQ182" s="124">
        <v>0</v>
      </c>
      <c r="BR182" s="124">
        <f t="shared" si="679"/>
        <v>0</v>
      </c>
      <c r="BS182" s="124"/>
      <c r="BT182" s="124">
        <f t="shared" si="680"/>
        <v>0</v>
      </c>
      <c r="BU182" s="124"/>
      <c r="BV182" s="124">
        <f t="shared" si="681"/>
        <v>0</v>
      </c>
      <c r="BW182" s="124"/>
      <c r="BX182" s="129">
        <f t="shared" si="682"/>
        <v>0</v>
      </c>
      <c r="BY182" s="124"/>
      <c r="BZ182" s="124">
        <f t="shared" si="683"/>
        <v>0</v>
      </c>
      <c r="CA182" s="124"/>
      <c r="CB182" s="124">
        <f t="shared" si="684"/>
        <v>0</v>
      </c>
      <c r="CC182" s="124"/>
      <c r="CD182" s="124">
        <f t="shared" si="685"/>
        <v>0</v>
      </c>
      <c r="CE182" s="124"/>
      <c r="CF182" s="124">
        <f t="shared" si="686"/>
        <v>0</v>
      </c>
      <c r="CG182" s="124"/>
      <c r="CH182" s="124">
        <f t="shared" si="687"/>
        <v>0</v>
      </c>
      <c r="CI182" s="124"/>
      <c r="CJ182" s="124">
        <f t="shared" si="688"/>
        <v>0</v>
      </c>
      <c r="CK182" s="124"/>
      <c r="CL182" s="124">
        <f t="shared" si="689"/>
        <v>0</v>
      </c>
      <c r="CM182" s="124"/>
      <c r="CN182" s="124">
        <f t="shared" si="690"/>
        <v>0</v>
      </c>
      <c r="CO182" s="124">
        <v>0</v>
      </c>
      <c r="CP182" s="124">
        <f t="shared" si="691"/>
        <v>0</v>
      </c>
      <c r="CQ182" s="124"/>
      <c r="CR182" s="124">
        <f t="shared" si="692"/>
        <v>0</v>
      </c>
      <c r="CS182" s="124"/>
      <c r="CT182" s="124">
        <f t="shared" si="693"/>
        <v>0</v>
      </c>
      <c r="CU182" s="124"/>
      <c r="CV182" s="124">
        <f t="shared" si="694"/>
        <v>0</v>
      </c>
      <c r="CW182" s="124"/>
      <c r="CX182" s="124">
        <f t="shared" si="695"/>
        <v>0</v>
      </c>
      <c r="CY182" s="140">
        <v>0</v>
      </c>
      <c r="CZ182" s="124">
        <f t="shared" si="696"/>
        <v>0</v>
      </c>
      <c r="DA182" s="124"/>
      <c r="DB182" s="129">
        <f t="shared" si="697"/>
        <v>0</v>
      </c>
      <c r="DC182" s="124"/>
      <c r="DD182" s="124">
        <f t="shared" si="698"/>
        <v>0</v>
      </c>
      <c r="DE182" s="141"/>
      <c r="DF182" s="124">
        <f t="shared" si="699"/>
        <v>0</v>
      </c>
      <c r="DG182" s="124"/>
      <c r="DH182" s="124">
        <f t="shared" si="700"/>
        <v>0</v>
      </c>
      <c r="DI182" s="124"/>
      <c r="DJ182" s="124">
        <f t="shared" si="701"/>
        <v>0</v>
      </c>
      <c r="DK182" s="124"/>
      <c r="DL182" s="129">
        <f t="shared" si="702"/>
        <v>0</v>
      </c>
      <c r="DM182" s="124">
        <f t="shared" si="703"/>
        <v>17</v>
      </c>
      <c r="DN182" s="124">
        <f t="shared" si="703"/>
        <v>3181216.2134666666</v>
      </c>
    </row>
    <row r="183" spans="1:118" ht="30" customHeight="1" x14ac:dyDescent="0.25">
      <c r="A183" s="104"/>
      <c r="B183" s="135">
        <v>149</v>
      </c>
      <c r="C183" s="238" t="s">
        <v>452</v>
      </c>
      <c r="D183" s="118" t="s">
        <v>453</v>
      </c>
      <c r="E183" s="107">
        <f t="shared" si="586"/>
        <v>23460</v>
      </c>
      <c r="F183" s="108">
        <v>23500</v>
      </c>
      <c r="G183" s="145">
        <v>3.66</v>
      </c>
      <c r="H183" s="151">
        <v>1</v>
      </c>
      <c r="I183" s="152"/>
      <c r="J183" s="152"/>
      <c r="K183" s="152"/>
      <c r="L183" s="121"/>
      <c r="M183" s="122">
        <v>1.4</v>
      </c>
      <c r="N183" s="122">
        <v>1.68</v>
      </c>
      <c r="O183" s="122">
        <v>2.23</v>
      </c>
      <c r="P183" s="123">
        <v>2.57</v>
      </c>
      <c r="Q183" s="124">
        <v>0</v>
      </c>
      <c r="R183" s="124">
        <f t="shared" si="658"/>
        <v>0</v>
      </c>
      <c r="S183" s="124">
        <v>0</v>
      </c>
      <c r="T183" s="124">
        <f t="shared" si="706"/>
        <v>0</v>
      </c>
      <c r="U183" s="124"/>
      <c r="V183" s="124">
        <f t="shared" si="659"/>
        <v>0</v>
      </c>
      <c r="W183" s="124"/>
      <c r="X183" s="124">
        <f t="shared" si="660"/>
        <v>0</v>
      </c>
      <c r="Y183" s="124">
        <v>2</v>
      </c>
      <c r="Z183" s="124">
        <f t="shared" si="661"/>
        <v>312591.32799999998</v>
      </c>
      <c r="AA183" s="124"/>
      <c r="AB183" s="124"/>
      <c r="AC183" s="124"/>
      <c r="AD183" s="124">
        <f t="shared" si="662"/>
        <v>0</v>
      </c>
      <c r="AE183" s="124"/>
      <c r="AF183" s="124"/>
      <c r="AG183" s="124"/>
      <c r="AH183" s="124">
        <f t="shared" si="663"/>
        <v>0</v>
      </c>
      <c r="AI183" s="124"/>
      <c r="AJ183" s="124"/>
      <c r="AK183" s="130"/>
      <c r="AL183" s="124">
        <f t="shared" si="664"/>
        <v>0</v>
      </c>
      <c r="AM183" s="124">
        <v>0</v>
      </c>
      <c r="AN183" s="124">
        <f t="shared" si="709"/>
        <v>0</v>
      </c>
      <c r="AO183" s="124"/>
      <c r="AP183" s="124">
        <f t="shared" si="665"/>
        <v>0</v>
      </c>
      <c r="AQ183" s="124">
        <v>0</v>
      </c>
      <c r="AR183" s="124">
        <f t="shared" si="666"/>
        <v>0</v>
      </c>
      <c r="AS183" s="140">
        <v>0</v>
      </c>
      <c r="AT183" s="124">
        <f t="shared" si="667"/>
        <v>0</v>
      </c>
      <c r="AU183" s="124"/>
      <c r="AV183" s="129">
        <f t="shared" si="668"/>
        <v>0</v>
      </c>
      <c r="AW183" s="153"/>
      <c r="AX183" s="124">
        <f t="shared" si="669"/>
        <v>0</v>
      </c>
      <c r="AY183" s="124">
        <v>0</v>
      </c>
      <c r="AZ183" s="124">
        <f t="shared" si="670"/>
        <v>0</v>
      </c>
      <c r="BA183" s="124"/>
      <c r="BB183" s="124">
        <f t="shared" si="671"/>
        <v>0</v>
      </c>
      <c r="BC183" s="124"/>
      <c r="BD183" s="124">
        <f t="shared" si="672"/>
        <v>0</v>
      </c>
      <c r="BE183" s="124"/>
      <c r="BF183" s="124">
        <f t="shared" si="673"/>
        <v>0</v>
      </c>
      <c r="BG183" s="124"/>
      <c r="BH183" s="124">
        <f t="shared" si="674"/>
        <v>0</v>
      </c>
      <c r="BI183" s="124"/>
      <c r="BJ183" s="124">
        <f t="shared" si="675"/>
        <v>0</v>
      </c>
      <c r="BK183" s="124"/>
      <c r="BL183" s="124">
        <f t="shared" si="676"/>
        <v>0</v>
      </c>
      <c r="BM183" s="124"/>
      <c r="BN183" s="124">
        <f t="shared" si="677"/>
        <v>0</v>
      </c>
      <c r="BO183" s="124"/>
      <c r="BP183" s="124">
        <f t="shared" si="678"/>
        <v>0</v>
      </c>
      <c r="BQ183" s="124">
        <v>0</v>
      </c>
      <c r="BR183" s="124">
        <f t="shared" si="679"/>
        <v>0</v>
      </c>
      <c r="BS183" s="124"/>
      <c r="BT183" s="124">
        <f t="shared" si="680"/>
        <v>0</v>
      </c>
      <c r="BU183" s="124"/>
      <c r="BV183" s="124">
        <f t="shared" si="681"/>
        <v>0</v>
      </c>
      <c r="BW183" s="124"/>
      <c r="BX183" s="129">
        <f t="shared" si="682"/>
        <v>0</v>
      </c>
      <c r="BY183" s="124"/>
      <c r="BZ183" s="124">
        <f t="shared" si="683"/>
        <v>0</v>
      </c>
      <c r="CA183" s="124"/>
      <c r="CB183" s="124">
        <f t="shared" si="684"/>
        <v>0</v>
      </c>
      <c r="CC183" s="124"/>
      <c r="CD183" s="124">
        <f t="shared" si="685"/>
        <v>0</v>
      </c>
      <c r="CE183" s="124"/>
      <c r="CF183" s="124">
        <f t="shared" si="686"/>
        <v>0</v>
      </c>
      <c r="CG183" s="124"/>
      <c r="CH183" s="124">
        <f t="shared" si="687"/>
        <v>0</v>
      </c>
      <c r="CI183" s="124"/>
      <c r="CJ183" s="124">
        <f t="shared" si="688"/>
        <v>0</v>
      </c>
      <c r="CK183" s="124"/>
      <c r="CL183" s="124">
        <f t="shared" si="689"/>
        <v>0</v>
      </c>
      <c r="CM183" s="124"/>
      <c r="CN183" s="124">
        <f t="shared" si="690"/>
        <v>0</v>
      </c>
      <c r="CO183" s="124">
        <v>0</v>
      </c>
      <c r="CP183" s="124">
        <f t="shared" si="691"/>
        <v>0</v>
      </c>
      <c r="CQ183" s="124"/>
      <c r="CR183" s="124">
        <f t="shared" si="692"/>
        <v>0</v>
      </c>
      <c r="CS183" s="124"/>
      <c r="CT183" s="124">
        <f t="shared" si="693"/>
        <v>0</v>
      </c>
      <c r="CU183" s="124"/>
      <c r="CV183" s="124">
        <f t="shared" si="694"/>
        <v>0</v>
      </c>
      <c r="CW183" s="124"/>
      <c r="CX183" s="124">
        <f t="shared" si="695"/>
        <v>0</v>
      </c>
      <c r="CY183" s="140">
        <v>0</v>
      </c>
      <c r="CZ183" s="124">
        <f t="shared" si="696"/>
        <v>0</v>
      </c>
      <c r="DA183" s="124"/>
      <c r="DB183" s="129">
        <f t="shared" si="697"/>
        <v>0</v>
      </c>
      <c r="DC183" s="124"/>
      <c r="DD183" s="124">
        <f t="shared" si="698"/>
        <v>0</v>
      </c>
      <c r="DE183" s="141"/>
      <c r="DF183" s="124">
        <f t="shared" si="699"/>
        <v>0</v>
      </c>
      <c r="DG183" s="124"/>
      <c r="DH183" s="124">
        <f t="shared" si="700"/>
        <v>0</v>
      </c>
      <c r="DI183" s="124"/>
      <c r="DJ183" s="124">
        <f t="shared" si="701"/>
        <v>0</v>
      </c>
      <c r="DK183" s="124"/>
      <c r="DL183" s="129">
        <f t="shared" si="702"/>
        <v>0</v>
      </c>
      <c r="DM183" s="124">
        <f t="shared" si="703"/>
        <v>2</v>
      </c>
      <c r="DN183" s="124">
        <f t="shared" si="703"/>
        <v>312591.32799999998</v>
      </c>
    </row>
    <row r="184" spans="1:118" ht="45" customHeight="1" x14ac:dyDescent="0.25">
      <c r="A184" s="104"/>
      <c r="B184" s="135">
        <v>150</v>
      </c>
      <c r="C184" s="238" t="s">
        <v>454</v>
      </c>
      <c r="D184" s="118" t="s">
        <v>455</v>
      </c>
      <c r="E184" s="107">
        <f t="shared" si="586"/>
        <v>23460</v>
      </c>
      <c r="F184" s="108">
        <v>23500</v>
      </c>
      <c r="G184" s="136">
        <v>2.81</v>
      </c>
      <c r="H184" s="151">
        <v>1</v>
      </c>
      <c r="I184" s="152"/>
      <c r="J184" s="152"/>
      <c r="K184" s="152"/>
      <c r="L184" s="121"/>
      <c r="M184" s="122">
        <v>1.4</v>
      </c>
      <c r="N184" s="122">
        <v>1.68</v>
      </c>
      <c r="O184" s="122">
        <v>2.23</v>
      </c>
      <c r="P184" s="123">
        <v>2.57</v>
      </c>
      <c r="Q184" s="124">
        <v>60</v>
      </c>
      <c r="R184" s="124">
        <f t="shared" si="658"/>
        <v>6092113.7200000007</v>
      </c>
      <c r="S184" s="124">
        <v>1</v>
      </c>
      <c r="T184" s="124">
        <f>(S184*$E184*$G184*$H184*$M184*$T$13)/12*11+(S184*$F184*$G184*$H184*$M184*$T$13)/12</f>
        <v>101535.22866666668</v>
      </c>
      <c r="U184" s="124"/>
      <c r="V184" s="124">
        <f t="shared" si="659"/>
        <v>0</v>
      </c>
      <c r="W184" s="124"/>
      <c r="X184" s="124">
        <f t="shared" si="660"/>
        <v>0</v>
      </c>
      <c r="Y184" s="124">
        <v>0</v>
      </c>
      <c r="Z184" s="124">
        <f t="shared" si="661"/>
        <v>0</v>
      </c>
      <c r="AA184" s="124"/>
      <c r="AB184" s="124"/>
      <c r="AC184" s="124"/>
      <c r="AD184" s="124">
        <f t="shared" si="662"/>
        <v>0</v>
      </c>
      <c r="AE184" s="124"/>
      <c r="AF184" s="124"/>
      <c r="AG184" s="124"/>
      <c r="AH184" s="124">
        <f t="shared" si="663"/>
        <v>0</v>
      </c>
      <c r="AI184" s="124"/>
      <c r="AJ184" s="124"/>
      <c r="AK184" s="130">
        <v>5</v>
      </c>
      <c r="AL184" s="124">
        <f t="shared" ref="AL184" si="710">(AK184*$E184*$G184*$H184*$M184*$AL$13)/12*11+(AK184*$F184*$G184*$H184*$M184*$AL$13)/12</f>
        <v>507676.14333333331</v>
      </c>
      <c r="AM184" s="124">
        <v>0</v>
      </c>
      <c r="AN184" s="124">
        <f t="shared" si="709"/>
        <v>0</v>
      </c>
      <c r="AO184" s="124"/>
      <c r="AP184" s="124">
        <f t="shared" si="665"/>
        <v>0</v>
      </c>
      <c r="AQ184" s="124">
        <v>0</v>
      </c>
      <c r="AR184" s="124">
        <f t="shared" si="666"/>
        <v>0</v>
      </c>
      <c r="AS184" s="139"/>
      <c r="AT184" s="124">
        <f t="shared" si="667"/>
        <v>0</v>
      </c>
      <c r="AU184" s="124"/>
      <c r="AV184" s="129">
        <f t="shared" si="668"/>
        <v>0</v>
      </c>
      <c r="AW184" s="124"/>
      <c r="AX184" s="124">
        <f t="shared" si="669"/>
        <v>0</v>
      </c>
      <c r="AY184" s="124">
        <v>0</v>
      </c>
      <c r="AZ184" s="124">
        <f t="shared" si="670"/>
        <v>0</v>
      </c>
      <c r="BA184" s="124"/>
      <c r="BB184" s="124">
        <f t="shared" si="671"/>
        <v>0</v>
      </c>
      <c r="BC184" s="124"/>
      <c r="BD184" s="124">
        <f t="shared" si="672"/>
        <v>0</v>
      </c>
      <c r="BE184" s="124"/>
      <c r="BF184" s="124">
        <f t="shared" si="673"/>
        <v>0</v>
      </c>
      <c r="BG184" s="124"/>
      <c r="BH184" s="124">
        <f t="shared" si="674"/>
        <v>0</v>
      </c>
      <c r="BI184" s="124"/>
      <c r="BJ184" s="124">
        <f t="shared" si="675"/>
        <v>0</v>
      </c>
      <c r="BK184" s="124"/>
      <c r="BL184" s="124">
        <f t="shared" si="676"/>
        <v>0</v>
      </c>
      <c r="BM184" s="124"/>
      <c r="BN184" s="124">
        <f t="shared" si="677"/>
        <v>0</v>
      </c>
      <c r="BO184" s="124"/>
      <c r="BP184" s="124">
        <f t="shared" si="678"/>
        <v>0</v>
      </c>
      <c r="BQ184" s="124">
        <v>0</v>
      </c>
      <c r="BR184" s="124">
        <f t="shared" si="679"/>
        <v>0</v>
      </c>
      <c r="BS184" s="124"/>
      <c r="BT184" s="124">
        <f t="shared" si="680"/>
        <v>0</v>
      </c>
      <c r="BU184" s="124"/>
      <c r="BV184" s="124">
        <f t="shared" si="681"/>
        <v>0</v>
      </c>
      <c r="BW184" s="124"/>
      <c r="BX184" s="129">
        <f t="shared" si="682"/>
        <v>0</v>
      </c>
      <c r="BY184" s="124"/>
      <c r="BZ184" s="124">
        <f t="shared" si="683"/>
        <v>0</v>
      </c>
      <c r="CA184" s="124"/>
      <c r="CB184" s="124">
        <f t="shared" si="684"/>
        <v>0</v>
      </c>
      <c r="CC184" s="124"/>
      <c r="CD184" s="124">
        <f t="shared" si="685"/>
        <v>0</v>
      </c>
      <c r="CE184" s="124"/>
      <c r="CF184" s="124">
        <f t="shared" si="686"/>
        <v>0</v>
      </c>
      <c r="CG184" s="124"/>
      <c r="CH184" s="124">
        <f t="shared" si="687"/>
        <v>0</v>
      </c>
      <c r="CI184" s="124"/>
      <c r="CJ184" s="124">
        <f t="shared" si="688"/>
        <v>0</v>
      </c>
      <c r="CK184" s="124"/>
      <c r="CL184" s="124">
        <f t="shared" si="689"/>
        <v>0</v>
      </c>
      <c r="CM184" s="124"/>
      <c r="CN184" s="124">
        <f t="shared" si="690"/>
        <v>0</v>
      </c>
      <c r="CO184" s="124">
        <v>0</v>
      </c>
      <c r="CP184" s="124">
        <f t="shared" si="691"/>
        <v>0</v>
      </c>
      <c r="CQ184" s="124"/>
      <c r="CR184" s="124">
        <f t="shared" si="692"/>
        <v>0</v>
      </c>
      <c r="CS184" s="124"/>
      <c r="CT184" s="124">
        <f t="shared" si="693"/>
        <v>0</v>
      </c>
      <c r="CU184" s="124"/>
      <c r="CV184" s="124">
        <f t="shared" si="694"/>
        <v>0</v>
      </c>
      <c r="CW184" s="124"/>
      <c r="CX184" s="124">
        <f t="shared" si="695"/>
        <v>0</v>
      </c>
      <c r="CY184" s="140"/>
      <c r="CZ184" s="124">
        <f t="shared" si="696"/>
        <v>0</v>
      </c>
      <c r="DA184" s="124"/>
      <c r="DB184" s="129">
        <f t="shared" si="697"/>
        <v>0</v>
      </c>
      <c r="DC184" s="124"/>
      <c r="DD184" s="124">
        <f t="shared" si="698"/>
        <v>0</v>
      </c>
      <c r="DE184" s="141"/>
      <c r="DF184" s="124">
        <f t="shared" si="699"/>
        <v>0</v>
      </c>
      <c r="DG184" s="124"/>
      <c r="DH184" s="124">
        <f t="shared" si="700"/>
        <v>0</v>
      </c>
      <c r="DI184" s="124"/>
      <c r="DJ184" s="124">
        <f t="shared" si="701"/>
        <v>0</v>
      </c>
      <c r="DK184" s="124"/>
      <c r="DL184" s="129">
        <f t="shared" si="702"/>
        <v>0</v>
      </c>
      <c r="DM184" s="124">
        <f t="shared" si="703"/>
        <v>66</v>
      </c>
      <c r="DN184" s="124">
        <f t="shared" si="703"/>
        <v>6701325.0920000011</v>
      </c>
    </row>
    <row r="185" spans="1:118" ht="45" customHeight="1" x14ac:dyDescent="0.25">
      <c r="A185" s="104"/>
      <c r="B185" s="135">
        <v>151</v>
      </c>
      <c r="C185" s="238" t="s">
        <v>456</v>
      </c>
      <c r="D185" s="118" t="s">
        <v>457</v>
      </c>
      <c r="E185" s="107">
        <f t="shared" si="586"/>
        <v>23460</v>
      </c>
      <c r="F185" s="108">
        <v>23500</v>
      </c>
      <c r="G185" s="136">
        <v>3.42</v>
      </c>
      <c r="H185" s="151">
        <v>1</v>
      </c>
      <c r="I185" s="152"/>
      <c r="J185" s="152"/>
      <c r="K185" s="152"/>
      <c r="L185" s="121"/>
      <c r="M185" s="122">
        <v>1.4</v>
      </c>
      <c r="N185" s="122">
        <v>1.68</v>
      </c>
      <c r="O185" s="122">
        <v>2.23</v>
      </c>
      <c r="P185" s="123">
        <v>2.57</v>
      </c>
      <c r="Q185" s="124">
        <v>49</v>
      </c>
      <c r="R185" s="124">
        <f t="shared" si="658"/>
        <v>6055257.5159999989</v>
      </c>
      <c r="S185" s="124">
        <v>0</v>
      </c>
      <c r="T185" s="124">
        <f t="shared" si="706"/>
        <v>0</v>
      </c>
      <c r="U185" s="124"/>
      <c r="V185" s="124">
        <f t="shared" si="659"/>
        <v>0</v>
      </c>
      <c r="W185" s="124"/>
      <c r="X185" s="124">
        <f t="shared" si="660"/>
        <v>0</v>
      </c>
      <c r="Y185" s="124">
        <v>36</v>
      </c>
      <c r="Z185" s="124">
        <f t="shared" si="661"/>
        <v>5257683.6479999982</v>
      </c>
      <c r="AA185" s="124"/>
      <c r="AB185" s="124"/>
      <c r="AC185" s="124"/>
      <c r="AD185" s="124">
        <f t="shared" si="662"/>
        <v>0</v>
      </c>
      <c r="AE185" s="124"/>
      <c r="AF185" s="124"/>
      <c r="AG185" s="124"/>
      <c r="AH185" s="124">
        <f t="shared" si="663"/>
        <v>0</v>
      </c>
      <c r="AI185" s="124"/>
      <c r="AJ185" s="124"/>
      <c r="AK185" s="130"/>
      <c r="AL185" s="124">
        <f t="shared" si="664"/>
        <v>0</v>
      </c>
      <c r="AM185" s="124">
        <v>0</v>
      </c>
      <c r="AN185" s="124">
        <f t="shared" si="709"/>
        <v>0</v>
      </c>
      <c r="AO185" s="124"/>
      <c r="AP185" s="124">
        <f t="shared" si="665"/>
        <v>0</v>
      </c>
      <c r="AQ185" s="124">
        <v>0</v>
      </c>
      <c r="AR185" s="124">
        <f t="shared" si="666"/>
        <v>0</v>
      </c>
      <c r="AS185" s="140">
        <v>10</v>
      </c>
      <c r="AT185" s="124">
        <f t="shared" si="667"/>
        <v>1752561.216</v>
      </c>
      <c r="AU185" s="124"/>
      <c r="AV185" s="129">
        <f t="shared" si="668"/>
        <v>0</v>
      </c>
      <c r="AW185" s="124"/>
      <c r="AX185" s="124">
        <f t="shared" si="669"/>
        <v>0</v>
      </c>
      <c r="AY185" s="124">
        <v>0</v>
      </c>
      <c r="AZ185" s="124">
        <f t="shared" si="670"/>
        <v>0</v>
      </c>
      <c r="BA185" s="124"/>
      <c r="BB185" s="124">
        <f t="shared" si="671"/>
        <v>0</v>
      </c>
      <c r="BC185" s="124"/>
      <c r="BD185" s="124">
        <f t="shared" si="672"/>
        <v>0</v>
      </c>
      <c r="BE185" s="124"/>
      <c r="BF185" s="124">
        <f t="shared" si="673"/>
        <v>0</v>
      </c>
      <c r="BG185" s="124"/>
      <c r="BH185" s="124">
        <f t="shared" si="674"/>
        <v>0</v>
      </c>
      <c r="BI185" s="124"/>
      <c r="BJ185" s="124">
        <f t="shared" si="675"/>
        <v>0</v>
      </c>
      <c r="BK185" s="124"/>
      <c r="BL185" s="124">
        <f t="shared" si="676"/>
        <v>0</v>
      </c>
      <c r="BM185" s="124"/>
      <c r="BN185" s="124">
        <f t="shared" si="677"/>
        <v>0</v>
      </c>
      <c r="BO185" s="124"/>
      <c r="BP185" s="124">
        <f t="shared" si="678"/>
        <v>0</v>
      </c>
      <c r="BQ185" s="124">
        <v>0</v>
      </c>
      <c r="BR185" s="124">
        <f t="shared" si="679"/>
        <v>0</v>
      </c>
      <c r="BS185" s="124"/>
      <c r="BT185" s="124">
        <f t="shared" si="680"/>
        <v>0</v>
      </c>
      <c r="BU185" s="124"/>
      <c r="BV185" s="124">
        <f t="shared" si="681"/>
        <v>0</v>
      </c>
      <c r="BW185" s="124"/>
      <c r="BX185" s="129">
        <f t="shared" si="682"/>
        <v>0</v>
      </c>
      <c r="BY185" s="124"/>
      <c r="BZ185" s="124">
        <f t="shared" si="683"/>
        <v>0</v>
      </c>
      <c r="CA185" s="124"/>
      <c r="CB185" s="124">
        <f t="shared" si="684"/>
        <v>0</v>
      </c>
      <c r="CC185" s="124"/>
      <c r="CD185" s="124">
        <f t="shared" si="685"/>
        <v>0</v>
      </c>
      <c r="CE185" s="124"/>
      <c r="CF185" s="124">
        <f t="shared" si="686"/>
        <v>0</v>
      </c>
      <c r="CG185" s="124"/>
      <c r="CH185" s="124">
        <f t="shared" si="687"/>
        <v>0</v>
      </c>
      <c r="CI185" s="124"/>
      <c r="CJ185" s="124">
        <f t="shared" si="688"/>
        <v>0</v>
      </c>
      <c r="CK185" s="124"/>
      <c r="CL185" s="124">
        <f t="shared" si="689"/>
        <v>0</v>
      </c>
      <c r="CM185" s="124"/>
      <c r="CN185" s="124">
        <f t="shared" si="690"/>
        <v>0</v>
      </c>
      <c r="CO185" s="124">
        <v>0</v>
      </c>
      <c r="CP185" s="124">
        <f t="shared" si="691"/>
        <v>0</v>
      </c>
      <c r="CQ185" s="124"/>
      <c r="CR185" s="124">
        <f t="shared" si="692"/>
        <v>0</v>
      </c>
      <c r="CS185" s="124"/>
      <c r="CT185" s="124">
        <f t="shared" si="693"/>
        <v>0</v>
      </c>
      <c r="CU185" s="124"/>
      <c r="CV185" s="124">
        <f t="shared" si="694"/>
        <v>0</v>
      </c>
      <c r="CW185" s="124"/>
      <c r="CX185" s="124">
        <f t="shared" si="695"/>
        <v>0</v>
      </c>
      <c r="CY185" s="140">
        <v>0</v>
      </c>
      <c r="CZ185" s="124">
        <f t="shared" si="696"/>
        <v>0</v>
      </c>
      <c r="DA185" s="124"/>
      <c r="DB185" s="129">
        <f t="shared" si="697"/>
        <v>0</v>
      </c>
      <c r="DC185" s="124"/>
      <c r="DD185" s="124">
        <f t="shared" si="698"/>
        <v>0</v>
      </c>
      <c r="DE185" s="141"/>
      <c r="DF185" s="124">
        <f t="shared" si="699"/>
        <v>0</v>
      </c>
      <c r="DG185" s="124"/>
      <c r="DH185" s="124">
        <f t="shared" si="700"/>
        <v>0</v>
      </c>
      <c r="DI185" s="124"/>
      <c r="DJ185" s="124">
        <f t="shared" si="701"/>
        <v>0</v>
      </c>
      <c r="DK185" s="124"/>
      <c r="DL185" s="129">
        <f t="shared" si="702"/>
        <v>0</v>
      </c>
      <c r="DM185" s="124">
        <f t="shared" si="703"/>
        <v>95</v>
      </c>
      <c r="DN185" s="124">
        <f t="shared" si="703"/>
        <v>13065502.379999997</v>
      </c>
    </row>
    <row r="186" spans="1:118" ht="45" customHeight="1" x14ac:dyDescent="0.25">
      <c r="A186" s="104"/>
      <c r="B186" s="135">
        <v>152</v>
      </c>
      <c r="C186" s="238" t="s">
        <v>458</v>
      </c>
      <c r="D186" s="118" t="s">
        <v>459</v>
      </c>
      <c r="E186" s="107">
        <f t="shared" si="586"/>
        <v>23460</v>
      </c>
      <c r="F186" s="108">
        <v>23500</v>
      </c>
      <c r="G186" s="136">
        <v>5.31</v>
      </c>
      <c r="H186" s="151">
        <v>1</v>
      </c>
      <c r="I186" s="152"/>
      <c r="J186" s="152"/>
      <c r="K186" s="152"/>
      <c r="L186" s="121"/>
      <c r="M186" s="122">
        <v>1.4</v>
      </c>
      <c r="N186" s="122">
        <v>1.68</v>
      </c>
      <c r="O186" s="122">
        <v>2.23</v>
      </c>
      <c r="P186" s="123">
        <v>2.57</v>
      </c>
      <c r="Q186" s="124">
        <v>15</v>
      </c>
      <c r="R186" s="124">
        <f t="shared" si="658"/>
        <v>2878035.9299999997</v>
      </c>
      <c r="S186" s="124">
        <v>0</v>
      </c>
      <c r="T186" s="124">
        <f t="shared" si="706"/>
        <v>0</v>
      </c>
      <c r="U186" s="124"/>
      <c r="V186" s="124">
        <f t="shared" si="659"/>
        <v>0</v>
      </c>
      <c r="W186" s="124"/>
      <c r="X186" s="124">
        <f t="shared" si="660"/>
        <v>0</v>
      </c>
      <c r="Y186" s="124">
        <v>73</v>
      </c>
      <c r="Z186" s="124">
        <f t="shared" si="661"/>
        <v>16553248.151999997</v>
      </c>
      <c r="AA186" s="124"/>
      <c r="AB186" s="124"/>
      <c r="AC186" s="124"/>
      <c r="AD186" s="124">
        <f t="shared" si="662"/>
        <v>0</v>
      </c>
      <c r="AE186" s="124"/>
      <c r="AF186" s="124"/>
      <c r="AG186" s="124"/>
      <c r="AH186" s="124">
        <f t="shared" si="663"/>
        <v>0</v>
      </c>
      <c r="AI186" s="124"/>
      <c r="AJ186" s="124"/>
      <c r="AK186" s="130"/>
      <c r="AL186" s="124">
        <f t="shared" si="664"/>
        <v>0</v>
      </c>
      <c r="AM186" s="124">
        <v>0</v>
      </c>
      <c r="AN186" s="124">
        <f t="shared" si="709"/>
        <v>0</v>
      </c>
      <c r="AO186" s="124"/>
      <c r="AP186" s="124">
        <f t="shared" si="665"/>
        <v>0</v>
      </c>
      <c r="AQ186" s="124">
        <v>0</v>
      </c>
      <c r="AR186" s="124">
        <f t="shared" si="666"/>
        <v>0</v>
      </c>
      <c r="AS186" s="140"/>
      <c r="AT186" s="124">
        <f t="shared" si="667"/>
        <v>0</v>
      </c>
      <c r="AU186" s="124"/>
      <c r="AV186" s="129">
        <f t="shared" si="668"/>
        <v>0</v>
      </c>
      <c r="AW186" s="124"/>
      <c r="AX186" s="124">
        <f t="shared" si="669"/>
        <v>0</v>
      </c>
      <c r="AY186" s="124">
        <v>0</v>
      </c>
      <c r="AZ186" s="124">
        <f t="shared" si="670"/>
        <v>0</v>
      </c>
      <c r="BA186" s="124"/>
      <c r="BB186" s="124">
        <f t="shared" si="671"/>
        <v>0</v>
      </c>
      <c r="BC186" s="124"/>
      <c r="BD186" s="124">
        <f t="shared" si="672"/>
        <v>0</v>
      </c>
      <c r="BE186" s="124"/>
      <c r="BF186" s="124">
        <f t="shared" si="673"/>
        <v>0</v>
      </c>
      <c r="BG186" s="124"/>
      <c r="BH186" s="124">
        <f t="shared" si="674"/>
        <v>0</v>
      </c>
      <c r="BI186" s="124"/>
      <c r="BJ186" s="124">
        <f t="shared" si="675"/>
        <v>0</v>
      </c>
      <c r="BK186" s="124"/>
      <c r="BL186" s="124">
        <f t="shared" si="676"/>
        <v>0</v>
      </c>
      <c r="BM186" s="124"/>
      <c r="BN186" s="124">
        <f t="shared" si="677"/>
        <v>0</v>
      </c>
      <c r="BO186" s="124"/>
      <c r="BP186" s="124">
        <f t="shared" si="678"/>
        <v>0</v>
      </c>
      <c r="BQ186" s="124">
        <v>0</v>
      </c>
      <c r="BR186" s="124">
        <f t="shared" si="679"/>
        <v>0</v>
      </c>
      <c r="BS186" s="124"/>
      <c r="BT186" s="124">
        <f t="shared" si="680"/>
        <v>0</v>
      </c>
      <c r="BU186" s="124"/>
      <c r="BV186" s="124">
        <f t="shared" si="681"/>
        <v>0</v>
      </c>
      <c r="BW186" s="124"/>
      <c r="BX186" s="129">
        <f t="shared" si="682"/>
        <v>0</v>
      </c>
      <c r="BY186" s="124"/>
      <c r="BZ186" s="124">
        <f t="shared" si="683"/>
        <v>0</v>
      </c>
      <c r="CA186" s="124"/>
      <c r="CB186" s="124">
        <f t="shared" si="684"/>
        <v>0</v>
      </c>
      <c r="CC186" s="124"/>
      <c r="CD186" s="124">
        <f t="shared" si="685"/>
        <v>0</v>
      </c>
      <c r="CE186" s="124"/>
      <c r="CF186" s="124">
        <f t="shared" si="686"/>
        <v>0</v>
      </c>
      <c r="CG186" s="124"/>
      <c r="CH186" s="124">
        <f t="shared" si="687"/>
        <v>0</v>
      </c>
      <c r="CI186" s="124"/>
      <c r="CJ186" s="124">
        <f t="shared" si="688"/>
        <v>0</v>
      </c>
      <c r="CK186" s="124"/>
      <c r="CL186" s="124">
        <f t="shared" si="689"/>
        <v>0</v>
      </c>
      <c r="CM186" s="124"/>
      <c r="CN186" s="124">
        <f t="shared" si="690"/>
        <v>0</v>
      </c>
      <c r="CO186" s="124">
        <v>0</v>
      </c>
      <c r="CP186" s="124">
        <f t="shared" si="691"/>
        <v>0</v>
      </c>
      <c r="CQ186" s="124"/>
      <c r="CR186" s="124">
        <f t="shared" si="692"/>
        <v>0</v>
      </c>
      <c r="CS186" s="124"/>
      <c r="CT186" s="124">
        <f t="shared" si="693"/>
        <v>0</v>
      </c>
      <c r="CU186" s="124"/>
      <c r="CV186" s="124">
        <f t="shared" si="694"/>
        <v>0</v>
      </c>
      <c r="CW186" s="124"/>
      <c r="CX186" s="124">
        <f t="shared" si="695"/>
        <v>0</v>
      </c>
      <c r="CY186" s="140">
        <v>0</v>
      </c>
      <c r="CZ186" s="124">
        <f t="shared" si="696"/>
        <v>0</v>
      </c>
      <c r="DA186" s="124"/>
      <c r="DB186" s="129">
        <f t="shared" si="697"/>
        <v>0</v>
      </c>
      <c r="DC186" s="124"/>
      <c r="DD186" s="124">
        <f t="shared" si="698"/>
        <v>0</v>
      </c>
      <c r="DE186" s="141"/>
      <c r="DF186" s="124">
        <f t="shared" si="699"/>
        <v>0</v>
      </c>
      <c r="DG186" s="124"/>
      <c r="DH186" s="124">
        <f t="shared" si="700"/>
        <v>0</v>
      </c>
      <c r="DI186" s="124"/>
      <c r="DJ186" s="124">
        <f t="shared" si="701"/>
        <v>0</v>
      </c>
      <c r="DK186" s="124"/>
      <c r="DL186" s="129">
        <f t="shared" si="702"/>
        <v>0</v>
      </c>
      <c r="DM186" s="124">
        <f t="shared" si="703"/>
        <v>88</v>
      </c>
      <c r="DN186" s="124">
        <f t="shared" si="703"/>
        <v>19431284.081999995</v>
      </c>
    </row>
    <row r="187" spans="1:118" ht="45" customHeight="1" x14ac:dyDescent="0.25">
      <c r="A187" s="104"/>
      <c r="B187" s="135">
        <v>153</v>
      </c>
      <c r="C187" s="238" t="s">
        <v>460</v>
      </c>
      <c r="D187" s="118" t="s">
        <v>461</v>
      </c>
      <c r="E187" s="107">
        <f t="shared" si="586"/>
        <v>23460</v>
      </c>
      <c r="F187" s="108">
        <v>23500</v>
      </c>
      <c r="G187" s="136">
        <v>2.86</v>
      </c>
      <c r="H187" s="151">
        <v>1</v>
      </c>
      <c r="I187" s="152"/>
      <c r="J187" s="152"/>
      <c r="K187" s="152"/>
      <c r="L187" s="121"/>
      <c r="M187" s="122">
        <v>1.4</v>
      </c>
      <c r="N187" s="122">
        <v>1.68</v>
      </c>
      <c r="O187" s="122">
        <v>2.23</v>
      </c>
      <c r="P187" s="123">
        <v>2.57</v>
      </c>
      <c r="Q187" s="124">
        <v>0</v>
      </c>
      <c r="R187" s="124">
        <f t="shared" si="658"/>
        <v>0</v>
      </c>
      <c r="S187" s="124">
        <v>0</v>
      </c>
      <c r="T187" s="124">
        <f t="shared" si="706"/>
        <v>0</v>
      </c>
      <c r="U187" s="124"/>
      <c r="V187" s="124">
        <f t="shared" si="659"/>
        <v>0</v>
      </c>
      <c r="W187" s="124"/>
      <c r="X187" s="124">
        <f t="shared" si="660"/>
        <v>0</v>
      </c>
      <c r="Y187" s="124">
        <v>0</v>
      </c>
      <c r="Z187" s="124">
        <f t="shared" si="661"/>
        <v>0</v>
      </c>
      <c r="AA187" s="124"/>
      <c r="AB187" s="124"/>
      <c r="AC187" s="124"/>
      <c r="AD187" s="124">
        <f t="shared" si="662"/>
        <v>0</v>
      </c>
      <c r="AE187" s="124"/>
      <c r="AF187" s="124"/>
      <c r="AG187" s="124"/>
      <c r="AH187" s="124">
        <f t="shared" si="663"/>
        <v>0</v>
      </c>
      <c r="AI187" s="124"/>
      <c r="AJ187" s="124"/>
      <c r="AK187" s="130"/>
      <c r="AL187" s="124">
        <f t="shared" si="664"/>
        <v>0</v>
      </c>
      <c r="AM187" s="124">
        <v>0</v>
      </c>
      <c r="AN187" s="124">
        <f t="shared" si="709"/>
        <v>0</v>
      </c>
      <c r="AO187" s="124"/>
      <c r="AP187" s="124">
        <f t="shared" si="665"/>
        <v>0</v>
      </c>
      <c r="AQ187" s="124">
        <v>0</v>
      </c>
      <c r="AR187" s="124">
        <f t="shared" si="666"/>
        <v>0</v>
      </c>
      <c r="AS187" s="140">
        <v>2</v>
      </c>
      <c r="AT187" s="124">
        <f t="shared" si="667"/>
        <v>293118.4255999999</v>
      </c>
      <c r="AU187" s="124"/>
      <c r="AV187" s="129">
        <f t="shared" si="668"/>
        <v>0</v>
      </c>
      <c r="AW187" s="124"/>
      <c r="AX187" s="124">
        <f t="shared" si="669"/>
        <v>0</v>
      </c>
      <c r="AY187" s="124">
        <v>0</v>
      </c>
      <c r="AZ187" s="124">
        <f t="shared" si="670"/>
        <v>0</v>
      </c>
      <c r="BA187" s="124"/>
      <c r="BB187" s="124">
        <f t="shared" si="671"/>
        <v>0</v>
      </c>
      <c r="BC187" s="124"/>
      <c r="BD187" s="124">
        <f t="shared" si="672"/>
        <v>0</v>
      </c>
      <c r="BE187" s="124"/>
      <c r="BF187" s="124">
        <f t="shared" si="673"/>
        <v>0</v>
      </c>
      <c r="BG187" s="124"/>
      <c r="BH187" s="124">
        <f t="shared" si="674"/>
        <v>0</v>
      </c>
      <c r="BI187" s="124"/>
      <c r="BJ187" s="124">
        <f t="shared" si="675"/>
        <v>0</v>
      </c>
      <c r="BK187" s="124"/>
      <c r="BL187" s="124">
        <f t="shared" si="676"/>
        <v>0</v>
      </c>
      <c r="BM187" s="124"/>
      <c r="BN187" s="124">
        <f t="shared" si="677"/>
        <v>0</v>
      </c>
      <c r="BO187" s="124"/>
      <c r="BP187" s="124">
        <f t="shared" si="678"/>
        <v>0</v>
      </c>
      <c r="BQ187" s="124">
        <v>0</v>
      </c>
      <c r="BR187" s="124">
        <f t="shared" si="679"/>
        <v>0</v>
      </c>
      <c r="BS187" s="124"/>
      <c r="BT187" s="124">
        <f t="shared" si="680"/>
        <v>0</v>
      </c>
      <c r="BU187" s="124"/>
      <c r="BV187" s="124">
        <f t="shared" si="681"/>
        <v>0</v>
      </c>
      <c r="BW187" s="124"/>
      <c r="BX187" s="129">
        <f t="shared" si="682"/>
        <v>0</v>
      </c>
      <c r="BY187" s="124"/>
      <c r="BZ187" s="124">
        <f t="shared" si="683"/>
        <v>0</v>
      </c>
      <c r="CA187" s="124"/>
      <c r="CB187" s="124">
        <f t="shared" si="684"/>
        <v>0</v>
      </c>
      <c r="CC187" s="124"/>
      <c r="CD187" s="124">
        <f t="shared" si="685"/>
        <v>0</v>
      </c>
      <c r="CE187" s="124"/>
      <c r="CF187" s="124">
        <f t="shared" si="686"/>
        <v>0</v>
      </c>
      <c r="CG187" s="124"/>
      <c r="CH187" s="124">
        <f t="shared" si="687"/>
        <v>0</v>
      </c>
      <c r="CI187" s="124"/>
      <c r="CJ187" s="124">
        <f t="shared" si="688"/>
        <v>0</v>
      </c>
      <c r="CK187" s="124"/>
      <c r="CL187" s="124">
        <f t="shared" si="689"/>
        <v>0</v>
      </c>
      <c r="CM187" s="124"/>
      <c r="CN187" s="124">
        <f t="shared" si="690"/>
        <v>0</v>
      </c>
      <c r="CO187" s="124">
        <v>0</v>
      </c>
      <c r="CP187" s="124">
        <f t="shared" si="691"/>
        <v>0</v>
      </c>
      <c r="CQ187" s="124"/>
      <c r="CR187" s="124">
        <f t="shared" si="692"/>
        <v>0</v>
      </c>
      <c r="CS187" s="124"/>
      <c r="CT187" s="124">
        <f t="shared" si="693"/>
        <v>0</v>
      </c>
      <c r="CU187" s="124"/>
      <c r="CV187" s="124">
        <f t="shared" si="694"/>
        <v>0</v>
      </c>
      <c r="CW187" s="124"/>
      <c r="CX187" s="124">
        <f t="shared" si="695"/>
        <v>0</v>
      </c>
      <c r="CY187" s="140">
        <v>0</v>
      </c>
      <c r="CZ187" s="124">
        <f t="shared" si="696"/>
        <v>0</v>
      </c>
      <c r="DA187" s="124"/>
      <c r="DB187" s="129">
        <f t="shared" si="697"/>
        <v>0</v>
      </c>
      <c r="DC187" s="124"/>
      <c r="DD187" s="124">
        <f t="shared" si="698"/>
        <v>0</v>
      </c>
      <c r="DE187" s="141"/>
      <c r="DF187" s="124">
        <f t="shared" si="699"/>
        <v>0</v>
      </c>
      <c r="DG187" s="124"/>
      <c r="DH187" s="124">
        <f t="shared" si="700"/>
        <v>0</v>
      </c>
      <c r="DI187" s="124"/>
      <c r="DJ187" s="124">
        <f t="shared" si="701"/>
        <v>0</v>
      </c>
      <c r="DK187" s="124"/>
      <c r="DL187" s="129">
        <f t="shared" si="702"/>
        <v>0</v>
      </c>
      <c r="DM187" s="124">
        <f t="shared" si="703"/>
        <v>2</v>
      </c>
      <c r="DN187" s="124">
        <f t="shared" si="703"/>
        <v>293118.4255999999</v>
      </c>
    </row>
    <row r="188" spans="1:118" ht="45" customHeight="1" x14ac:dyDescent="0.25">
      <c r="A188" s="104"/>
      <c r="B188" s="135">
        <v>154</v>
      </c>
      <c r="C188" s="238" t="s">
        <v>462</v>
      </c>
      <c r="D188" s="118" t="s">
        <v>463</v>
      </c>
      <c r="E188" s="107">
        <f t="shared" si="586"/>
        <v>23460</v>
      </c>
      <c r="F188" s="108">
        <v>23500</v>
      </c>
      <c r="G188" s="136">
        <v>4.3099999999999996</v>
      </c>
      <c r="H188" s="151">
        <v>1</v>
      </c>
      <c r="I188" s="152"/>
      <c r="J188" s="152"/>
      <c r="K188" s="152"/>
      <c r="L188" s="121"/>
      <c r="M188" s="122">
        <v>1.4</v>
      </c>
      <c r="N188" s="122">
        <v>1.68</v>
      </c>
      <c r="O188" s="122">
        <v>2.23</v>
      </c>
      <c r="P188" s="123">
        <v>2.57</v>
      </c>
      <c r="Q188" s="124">
        <v>10</v>
      </c>
      <c r="R188" s="124">
        <f t="shared" si="658"/>
        <v>1557355.2866666666</v>
      </c>
      <c r="S188" s="124">
        <v>0</v>
      </c>
      <c r="T188" s="124">
        <f t="shared" si="706"/>
        <v>0</v>
      </c>
      <c r="U188" s="124"/>
      <c r="V188" s="124">
        <f t="shared" si="659"/>
        <v>0</v>
      </c>
      <c r="W188" s="124"/>
      <c r="X188" s="124">
        <f t="shared" si="660"/>
        <v>0</v>
      </c>
      <c r="Y188" s="124">
        <v>58</v>
      </c>
      <c r="Z188" s="124">
        <f t="shared" si="661"/>
        <v>10675079.258666666</v>
      </c>
      <c r="AA188" s="124"/>
      <c r="AB188" s="124"/>
      <c r="AC188" s="124"/>
      <c r="AD188" s="124">
        <f t="shared" si="662"/>
        <v>0</v>
      </c>
      <c r="AE188" s="124"/>
      <c r="AF188" s="124"/>
      <c r="AG188" s="124"/>
      <c r="AH188" s="124">
        <f t="shared" si="663"/>
        <v>0</v>
      </c>
      <c r="AI188" s="124"/>
      <c r="AJ188" s="124"/>
      <c r="AK188" s="130"/>
      <c r="AL188" s="124">
        <f t="shared" si="664"/>
        <v>0</v>
      </c>
      <c r="AM188" s="124">
        <v>0</v>
      </c>
      <c r="AN188" s="124">
        <f t="shared" si="709"/>
        <v>0</v>
      </c>
      <c r="AO188" s="124"/>
      <c r="AP188" s="124">
        <f t="shared" si="665"/>
        <v>0</v>
      </c>
      <c r="AQ188" s="124">
        <v>0</v>
      </c>
      <c r="AR188" s="124">
        <f t="shared" si="666"/>
        <v>0</v>
      </c>
      <c r="AS188" s="140">
        <v>0</v>
      </c>
      <c r="AT188" s="124">
        <f>(AS188*$E188*$G188*$H188*$N188*$AT$13)/12*4+(AS188*$E188*$G188*$H188*$N188*$AT$15)/12*8</f>
        <v>0</v>
      </c>
      <c r="AU188" s="124"/>
      <c r="AV188" s="129">
        <f t="shared" si="668"/>
        <v>0</v>
      </c>
      <c r="AW188" s="124"/>
      <c r="AX188" s="124">
        <f t="shared" si="669"/>
        <v>0</v>
      </c>
      <c r="AY188" s="124">
        <v>0</v>
      </c>
      <c r="AZ188" s="124">
        <f t="shared" si="670"/>
        <v>0</v>
      </c>
      <c r="BA188" s="124"/>
      <c r="BB188" s="124">
        <f t="shared" si="671"/>
        <v>0</v>
      </c>
      <c r="BC188" s="124"/>
      <c r="BD188" s="124">
        <f t="shared" si="672"/>
        <v>0</v>
      </c>
      <c r="BE188" s="124"/>
      <c r="BF188" s="124">
        <f t="shared" si="673"/>
        <v>0</v>
      </c>
      <c r="BG188" s="124"/>
      <c r="BH188" s="124">
        <f t="shared" si="674"/>
        <v>0</v>
      </c>
      <c r="BI188" s="124"/>
      <c r="BJ188" s="124">
        <f t="shared" si="675"/>
        <v>0</v>
      </c>
      <c r="BK188" s="124"/>
      <c r="BL188" s="124">
        <f t="shared" si="676"/>
        <v>0</v>
      </c>
      <c r="BM188" s="124"/>
      <c r="BN188" s="124">
        <f t="shared" si="677"/>
        <v>0</v>
      </c>
      <c r="BO188" s="124"/>
      <c r="BP188" s="124">
        <f t="shared" si="678"/>
        <v>0</v>
      </c>
      <c r="BQ188" s="124">
        <v>0</v>
      </c>
      <c r="BR188" s="124">
        <f t="shared" si="679"/>
        <v>0</v>
      </c>
      <c r="BS188" s="124"/>
      <c r="BT188" s="124">
        <f t="shared" si="680"/>
        <v>0</v>
      </c>
      <c r="BU188" s="124"/>
      <c r="BV188" s="124">
        <f t="shared" si="681"/>
        <v>0</v>
      </c>
      <c r="BW188" s="124"/>
      <c r="BX188" s="129">
        <f t="shared" si="682"/>
        <v>0</v>
      </c>
      <c r="BY188" s="124"/>
      <c r="BZ188" s="124">
        <f t="shared" si="683"/>
        <v>0</v>
      </c>
      <c r="CA188" s="124"/>
      <c r="CB188" s="124">
        <f t="shared" si="684"/>
        <v>0</v>
      </c>
      <c r="CC188" s="124"/>
      <c r="CD188" s="124">
        <f t="shared" si="685"/>
        <v>0</v>
      </c>
      <c r="CE188" s="124"/>
      <c r="CF188" s="124">
        <f t="shared" si="686"/>
        <v>0</v>
      </c>
      <c r="CG188" s="124"/>
      <c r="CH188" s="124">
        <f t="shared" si="687"/>
        <v>0</v>
      </c>
      <c r="CI188" s="124"/>
      <c r="CJ188" s="124">
        <f t="shared" si="688"/>
        <v>0</v>
      </c>
      <c r="CK188" s="124"/>
      <c r="CL188" s="124">
        <f t="shared" si="689"/>
        <v>0</v>
      </c>
      <c r="CM188" s="124"/>
      <c r="CN188" s="124">
        <f t="shared" si="690"/>
        <v>0</v>
      </c>
      <c r="CO188" s="124">
        <v>0</v>
      </c>
      <c r="CP188" s="124">
        <f t="shared" si="691"/>
        <v>0</v>
      </c>
      <c r="CQ188" s="124"/>
      <c r="CR188" s="124">
        <f t="shared" si="692"/>
        <v>0</v>
      </c>
      <c r="CS188" s="124"/>
      <c r="CT188" s="124">
        <f t="shared" si="693"/>
        <v>0</v>
      </c>
      <c r="CU188" s="124"/>
      <c r="CV188" s="124">
        <f t="shared" si="694"/>
        <v>0</v>
      </c>
      <c r="CW188" s="124"/>
      <c r="CX188" s="124">
        <f t="shared" si="695"/>
        <v>0</v>
      </c>
      <c r="CY188" s="140">
        <v>0</v>
      </c>
      <c r="CZ188" s="124">
        <f t="shared" si="696"/>
        <v>0</v>
      </c>
      <c r="DA188" s="124"/>
      <c r="DB188" s="129">
        <f t="shared" si="697"/>
        <v>0</v>
      </c>
      <c r="DC188" s="124"/>
      <c r="DD188" s="124">
        <f t="shared" si="698"/>
        <v>0</v>
      </c>
      <c r="DE188" s="141"/>
      <c r="DF188" s="124">
        <f t="shared" si="699"/>
        <v>0</v>
      </c>
      <c r="DG188" s="124"/>
      <c r="DH188" s="124">
        <f t="shared" si="700"/>
        <v>0</v>
      </c>
      <c r="DI188" s="124"/>
      <c r="DJ188" s="124">
        <f t="shared" si="701"/>
        <v>0</v>
      </c>
      <c r="DK188" s="124"/>
      <c r="DL188" s="129">
        <f t="shared" si="702"/>
        <v>0</v>
      </c>
      <c r="DM188" s="124">
        <f t="shared" si="703"/>
        <v>68</v>
      </c>
      <c r="DN188" s="124">
        <f t="shared" si="703"/>
        <v>12232434.545333333</v>
      </c>
    </row>
    <row r="189" spans="1:118" ht="45" customHeight="1" x14ac:dyDescent="0.25">
      <c r="A189" s="104"/>
      <c r="B189" s="135">
        <v>155</v>
      </c>
      <c r="C189" s="238" t="s">
        <v>464</v>
      </c>
      <c r="D189" s="118" t="s">
        <v>465</v>
      </c>
      <c r="E189" s="107">
        <f t="shared" si="586"/>
        <v>23460</v>
      </c>
      <c r="F189" s="108">
        <v>23500</v>
      </c>
      <c r="G189" s="136">
        <v>2.93</v>
      </c>
      <c r="H189" s="151">
        <v>1</v>
      </c>
      <c r="I189" s="152"/>
      <c r="J189" s="152"/>
      <c r="K189" s="152"/>
      <c r="L189" s="121"/>
      <c r="M189" s="122">
        <v>1.4</v>
      </c>
      <c r="N189" s="122">
        <v>1.68</v>
      </c>
      <c r="O189" s="122">
        <v>2.23</v>
      </c>
      <c r="P189" s="123">
        <v>2.57</v>
      </c>
      <c r="Q189" s="124">
        <v>0</v>
      </c>
      <c r="R189" s="124">
        <f t="shared" si="658"/>
        <v>0</v>
      </c>
      <c r="S189" s="124"/>
      <c r="T189" s="124">
        <f t="shared" si="706"/>
        <v>0</v>
      </c>
      <c r="U189" s="124"/>
      <c r="V189" s="124"/>
      <c r="W189" s="124"/>
      <c r="X189" s="124"/>
      <c r="Y189" s="124">
        <v>4</v>
      </c>
      <c r="Z189" s="124">
        <f t="shared" si="661"/>
        <v>500487.75466666667</v>
      </c>
      <c r="AA189" s="124"/>
      <c r="AB189" s="124"/>
      <c r="AC189" s="124"/>
      <c r="AD189" s="124"/>
      <c r="AE189" s="124"/>
      <c r="AF189" s="124"/>
      <c r="AG189" s="124"/>
      <c r="AH189" s="124">
        <f t="shared" si="663"/>
        <v>0</v>
      </c>
      <c r="AI189" s="124"/>
      <c r="AJ189" s="124"/>
      <c r="AK189" s="130"/>
      <c r="AL189" s="124"/>
      <c r="AM189" s="124"/>
      <c r="AN189" s="124"/>
      <c r="AO189" s="124"/>
      <c r="AP189" s="124"/>
      <c r="AQ189" s="124"/>
      <c r="AR189" s="124"/>
      <c r="AS189" s="140"/>
      <c r="AT189" s="124">
        <f>(AS189*$E189*$G189*$H189*$N189*$AT$13)/12*4+(AS189*$E189*$G189*$H189*$N189*$AT$15)/12*8</f>
        <v>0</v>
      </c>
      <c r="AU189" s="124"/>
      <c r="AV189" s="129"/>
      <c r="AW189" s="124"/>
      <c r="AX189" s="124"/>
      <c r="AY189" s="124"/>
      <c r="AZ189" s="124"/>
      <c r="BA189" s="124"/>
      <c r="BB189" s="124"/>
      <c r="BC189" s="124"/>
      <c r="BD189" s="124"/>
      <c r="BE189" s="124"/>
      <c r="BF189" s="124"/>
      <c r="BG189" s="124"/>
      <c r="BH189" s="124"/>
      <c r="BI189" s="124"/>
      <c r="BJ189" s="124"/>
      <c r="BK189" s="124"/>
      <c r="BL189" s="124"/>
      <c r="BM189" s="124"/>
      <c r="BN189" s="124"/>
      <c r="BO189" s="124"/>
      <c r="BP189" s="124"/>
      <c r="BQ189" s="124"/>
      <c r="BR189" s="124"/>
      <c r="BS189" s="124"/>
      <c r="BT189" s="124"/>
      <c r="BU189" s="124"/>
      <c r="BV189" s="124"/>
      <c r="BW189" s="124"/>
      <c r="BX189" s="129"/>
      <c r="BY189" s="124"/>
      <c r="BZ189" s="124"/>
      <c r="CA189" s="124"/>
      <c r="CB189" s="124"/>
      <c r="CC189" s="124"/>
      <c r="CD189" s="124"/>
      <c r="CE189" s="124"/>
      <c r="CF189" s="124"/>
      <c r="CG189" s="124"/>
      <c r="CH189" s="124"/>
      <c r="CI189" s="124"/>
      <c r="CJ189" s="124"/>
      <c r="CK189" s="124"/>
      <c r="CL189" s="124"/>
      <c r="CM189" s="124"/>
      <c r="CN189" s="124"/>
      <c r="CO189" s="124"/>
      <c r="CP189" s="124">
        <f t="shared" si="691"/>
        <v>0</v>
      </c>
      <c r="CQ189" s="124"/>
      <c r="CR189" s="124"/>
      <c r="CS189" s="124"/>
      <c r="CT189" s="124"/>
      <c r="CU189" s="124"/>
      <c r="CV189" s="124"/>
      <c r="CW189" s="124"/>
      <c r="CX189" s="124"/>
      <c r="CY189" s="140"/>
      <c r="CZ189" s="124"/>
      <c r="DA189" s="124"/>
      <c r="DB189" s="129"/>
      <c r="DC189" s="124"/>
      <c r="DD189" s="124"/>
      <c r="DE189" s="141"/>
      <c r="DF189" s="124"/>
      <c r="DG189" s="124"/>
      <c r="DH189" s="124"/>
      <c r="DI189" s="124"/>
      <c r="DJ189" s="124"/>
      <c r="DK189" s="124"/>
      <c r="DL189" s="129"/>
      <c r="DM189" s="124">
        <f t="shared" si="703"/>
        <v>4</v>
      </c>
      <c r="DN189" s="124">
        <f t="shared" si="703"/>
        <v>500487.75466666667</v>
      </c>
    </row>
    <row r="190" spans="1:118" ht="45" customHeight="1" x14ac:dyDescent="0.25">
      <c r="A190" s="104"/>
      <c r="B190" s="135">
        <v>156</v>
      </c>
      <c r="C190" s="238" t="s">
        <v>466</v>
      </c>
      <c r="D190" s="118" t="s">
        <v>467</v>
      </c>
      <c r="E190" s="107">
        <f t="shared" si="586"/>
        <v>23460</v>
      </c>
      <c r="F190" s="108">
        <v>23500</v>
      </c>
      <c r="G190" s="136">
        <v>1.24</v>
      </c>
      <c r="H190" s="151">
        <v>1</v>
      </c>
      <c r="I190" s="152"/>
      <c r="J190" s="152"/>
      <c r="K190" s="152"/>
      <c r="L190" s="121"/>
      <c r="M190" s="122">
        <v>1.4</v>
      </c>
      <c r="N190" s="122">
        <v>1.68</v>
      </c>
      <c r="O190" s="122">
        <v>2.23</v>
      </c>
      <c r="P190" s="123">
        <v>2.57</v>
      </c>
      <c r="Q190" s="124">
        <v>0</v>
      </c>
      <c r="R190" s="124">
        <f t="shared" si="658"/>
        <v>0</v>
      </c>
      <c r="S190" s="124"/>
      <c r="T190" s="124">
        <f t="shared" si="706"/>
        <v>0</v>
      </c>
      <c r="U190" s="124"/>
      <c r="V190" s="124"/>
      <c r="W190" s="124"/>
      <c r="X190" s="124"/>
      <c r="Y190" s="124">
        <v>1</v>
      </c>
      <c r="Z190" s="124">
        <f>(Y190*$E190*$G190*$H190*$M190*$Z$13)/12*4+(Y190*$E190*$G190*$H190*$M190*$Z$15)/12*7+(Y190*$F190*$G190*$H190*$M190*$Z$15)/12</f>
        <v>52952.629333333331</v>
      </c>
      <c r="AA190" s="124"/>
      <c r="AB190" s="124"/>
      <c r="AC190" s="124"/>
      <c r="AD190" s="124"/>
      <c r="AE190" s="124"/>
      <c r="AF190" s="124"/>
      <c r="AG190" s="124">
        <v>80</v>
      </c>
      <c r="AH190" s="124">
        <f>(AG190*$E190*$G190*$H190*$M190*$AH$13)/12*11+(AG190*$F190*$G190*$H190*$M190*$AH$13)/12</f>
        <v>3584446.5066666664</v>
      </c>
      <c r="AI190" s="124"/>
      <c r="AJ190" s="124"/>
      <c r="AK190" s="130"/>
      <c r="AL190" s="124"/>
      <c r="AM190" s="124"/>
      <c r="AN190" s="124"/>
      <c r="AO190" s="124"/>
      <c r="AP190" s="124"/>
      <c r="AQ190" s="124"/>
      <c r="AR190" s="124"/>
      <c r="AS190" s="140"/>
      <c r="AT190" s="124">
        <f>(AS190*$E190*$G190*$H190*$N190*$AT$13)/12*4+(AS190*$E190*$G190*$H190*$N190*$AT$15)/12*8</f>
        <v>0</v>
      </c>
      <c r="AU190" s="124"/>
      <c r="AV190" s="129"/>
      <c r="AW190" s="124"/>
      <c r="AX190" s="124"/>
      <c r="AY190" s="124"/>
      <c r="AZ190" s="124"/>
      <c r="BA190" s="124"/>
      <c r="BB190" s="124"/>
      <c r="BC190" s="124"/>
      <c r="BD190" s="124"/>
      <c r="BE190" s="124"/>
      <c r="BF190" s="124"/>
      <c r="BG190" s="124"/>
      <c r="BH190" s="124"/>
      <c r="BI190" s="124"/>
      <c r="BJ190" s="124"/>
      <c r="BK190" s="124"/>
      <c r="BL190" s="124"/>
      <c r="BM190" s="124"/>
      <c r="BN190" s="124"/>
      <c r="BO190" s="124"/>
      <c r="BP190" s="124"/>
      <c r="BQ190" s="124"/>
      <c r="BR190" s="124"/>
      <c r="BS190" s="124"/>
      <c r="BT190" s="124"/>
      <c r="BU190" s="124"/>
      <c r="BV190" s="124"/>
      <c r="BW190" s="124"/>
      <c r="BX190" s="129"/>
      <c r="BY190" s="124"/>
      <c r="BZ190" s="124"/>
      <c r="CA190" s="124"/>
      <c r="CB190" s="124"/>
      <c r="CC190" s="124"/>
      <c r="CD190" s="124"/>
      <c r="CE190" s="124"/>
      <c r="CF190" s="124"/>
      <c r="CG190" s="124"/>
      <c r="CH190" s="124"/>
      <c r="CI190" s="124"/>
      <c r="CJ190" s="124"/>
      <c r="CK190" s="124"/>
      <c r="CL190" s="124"/>
      <c r="CM190" s="124"/>
      <c r="CN190" s="124"/>
      <c r="CO190" s="124"/>
      <c r="CP190" s="124">
        <f t="shared" si="691"/>
        <v>0</v>
      </c>
      <c r="CQ190" s="124"/>
      <c r="CR190" s="124"/>
      <c r="CS190" s="124"/>
      <c r="CT190" s="124"/>
      <c r="CU190" s="124"/>
      <c r="CV190" s="124"/>
      <c r="CW190" s="124"/>
      <c r="CX190" s="124"/>
      <c r="CY190" s="140"/>
      <c r="CZ190" s="124"/>
      <c r="DA190" s="124"/>
      <c r="DB190" s="129"/>
      <c r="DC190" s="124"/>
      <c r="DD190" s="124"/>
      <c r="DE190" s="141"/>
      <c r="DF190" s="124"/>
      <c r="DG190" s="124"/>
      <c r="DH190" s="124"/>
      <c r="DI190" s="124"/>
      <c r="DJ190" s="124"/>
      <c r="DK190" s="124"/>
      <c r="DL190" s="129"/>
      <c r="DM190" s="124">
        <f t="shared" si="703"/>
        <v>81</v>
      </c>
      <c r="DN190" s="124">
        <f t="shared" si="703"/>
        <v>3637399.1359999995</v>
      </c>
    </row>
    <row r="191" spans="1:118" ht="45" customHeight="1" x14ac:dyDescent="0.25">
      <c r="A191" s="104"/>
      <c r="B191" s="135">
        <v>157</v>
      </c>
      <c r="C191" s="235" t="s">
        <v>468</v>
      </c>
      <c r="D191" s="241" t="s">
        <v>469</v>
      </c>
      <c r="E191" s="107">
        <f t="shared" si="586"/>
        <v>23460</v>
      </c>
      <c r="F191" s="108">
        <v>23500</v>
      </c>
      <c r="G191" s="136">
        <v>0.51</v>
      </c>
      <c r="H191" s="120">
        <v>1</v>
      </c>
      <c r="I191" s="121"/>
      <c r="J191" s="121"/>
      <c r="K191" s="121"/>
      <c r="L191" s="242">
        <v>0.50509999999999999</v>
      </c>
      <c r="M191" s="122">
        <v>1.4</v>
      </c>
      <c r="N191" s="122">
        <v>1.68</v>
      </c>
      <c r="O191" s="122">
        <v>2.23</v>
      </c>
      <c r="P191" s="123">
        <v>2.57</v>
      </c>
      <c r="Q191" s="124"/>
      <c r="R191" s="124">
        <f>(Q191*$E191*$G191*((1-$L191)+$L191*$M191*$R$13))/12*11+(Q191*$F191*$G191*((1-$L191)+$L191*$M191*$R$13))/12</f>
        <v>0</v>
      </c>
      <c r="S191" s="124">
        <v>0</v>
      </c>
      <c r="T191" s="124">
        <f t="shared" ref="T191:T203" si="711">(S191*$E191*$G191*((1-$L191)+$L191*$M191*$T$13))</f>
        <v>0</v>
      </c>
      <c r="U191" s="124"/>
      <c r="V191" s="124">
        <f t="shared" ref="V191:V203" si="712">(U191*$E191*$G191*((1-$L191)+$L191*$M191*$V$13))</f>
        <v>0</v>
      </c>
      <c r="W191" s="124"/>
      <c r="X191" s="124">
        <f t="shared" ref="X191:X203" si="713">(W191*$E191*$G191*((1-$L191)+$L191*$M191*$X$13))</f>
        <v>0</v>
      </c>
      <c r="Y191" s="124">
        <v>310</v>
      </c>
      <c r="Z191" s="124">
        <f>(Y191*$E191*$G191*((1-$L191)+$L191*$M191*$Z$13))/12*4+(Y191*$E191*$G191*((1-$L191)+$L191*$M191*$Z$15))/12*7+(Y191*$F191*$G191*((1-$L191)+$L191*$M191*$Z$15))/12</f>
        <v>5246020.3469239995</v>
      </c>
      <c r="AA191" s="124"/>
      <c r="AB191" s="124"/>
      <c r="AC191" s="124"/>
      <c r="AD191" s="124">
        <f t="shared" ref="AD191:AD203" si="714">(AC191*$E191*$G191*((1-$L191)+$L191*$M191*$AD$13))</f>
        <v>0</v>
      </c>
      <c r="AE191" s="124"/>
      <c r="AF191" s="124"/>
      <c r="AG191" s="124"/>
      <c r="AH191" s="124">
        <f t="shared" ref="AH191:AH203" si="715">(AG191*$E191*$G191*((1-$L191)+$L191*$M191*$AH$13))</f>
        <v>0</v>
      </c>
      <c r="AI191" s="124"/>
      <c r="AJ191" s="124"/>
      <c r="AK191" s="130"/>
      <c r="AL191" s="124">
        <f t="shared" ref="AL191:AL203" si="716">(AK191*$E191*$G191*((1-$L191)+$L191*$M191*$AL$13))</f>
        <v>0</v>
      </c>
      <c r="AM191" s="124">
        <v>0</v>
      </c>
      <c r="AN191" s="124">
        <f t="shared" ref="AN191:AN203" si="717">(AM191*$E191*$G191*((1-$L191)+$L191*$M191*$AN$13))</f>
        <v>0</v>
      </c>
      <c r="AO191" s="124"/>
      <c r="AP191" s="124">
        <f t="shared" ref="AP191:AP203" si="718">(AO191*$E191*$G191*((1-$L191)+$L191*$M191*$AP$13))</f>
        <v>0</v>
      </c>
      <c r="AQ191" s="124">
        <v>0</v>
      </c>
      <c r="AR191" s="124">
        <f t="shared" ref="AR191:AR203" si="719">(AQ191*$E191*$G191*((1-$L191)+$L191*$N191*$AR$13))</f>
        <v>0</v>
      </c>
      <c r="AS191" s="140">
        <v>331</v>
      </c>
      <c r="AT191" s="124">
        <f>(AS191*$E191*$G191*((1-$L191)+$L191*$N191*$AT$13))/12*4+(AS191*$E191*$G191*((1-$L191)+$L191*$N191*$AT$15))/12*7+(AS191*$F191*$G191*((1-$L191)+$L191*$N191*$AT$15))/12</f>
        <v>6329630.6347808801</v>
      </c>
      <c r="AU191" s="124">
        <v>0</v>
      </c>
      <c r="AV191" s="124">
        <f t="shared" ref="AV191:AV203" si="720">(AU191*$E191*$G191*((1-$L191)+$L191*$N191*$AV$13))</f>
        <v>0</v>
      </c>
      <c r="AW191" s="124"/>
      <c r="AX191" s="124">
        <f t="shared" ref="AX191:AX200" si="721">(AW191*$E191*$G191*$H191*$M191*$AX$13)</f>
        <v>0</v>
      </c>
      <c r="AY191" s="124">
        <v>0</v>
      </c>
      <c r="AZ191" s="124">
        <f t="shared" ref="AZ191:AZ200" si="722">(AY191*$E191*$G191*$H191*$M191*$AZ$13)</f>
        <v>0</v>
      </c>
      <c r="BA191" s="124"/>
      <c r="BB191" s="124">
        <f t="shared" ref="BB191:BB200" si="723">(BA191*$E191*$G191*$H191*$M191*$BB$13)</f>
        <v>0</v>
      </c>
      <c r="BC191" s="124">
        <v>0</v>
      </c>
      <c r="BD191" s="124">
        <f t="shared" ref="BD191:BD200" si="724">(BC191*$E191*$G191*$H191*$M191*$BD$13)</f>
        <v>0</v>
      </c>
      <c r="BE191" s="124">
        <v>0</v>
      </c>
      <c r="BF191" s="124">
        <f t="shared" ref="BF191:BF200" si="725">(BE191*$E191*$G191*$H191*$M191*$BF$13)</f>
        <v>0</v>
      </c>
      <c r="BG191" s="124">
        <v>0</v>
      </c>
      <c r="BH191" s="124">
        <f t="shared" ref="BH191:BH200" si="726">(BG191*$E191*$G191*$H191*$M191*$BH$13)</f>
        <v>0</v>
      </c>
      <c r="BI191" s="124"/>
      <c r="BJ191" s="124"/>
      <c r="BK191" s="124"/>
      <c r="BL191" s="124">
        <f t="shared" ref="BL191:BL200" si="727">(BK191*$E191*$G191*$H191*$N191*$BL$13)</f>
        <v>0</v>
      </c>
      <c r="BM191" s="124">
        <v>0</v>
      </c>
      <c r="BN191" s="124">
        <f t="shared" ref="BN191:BN200" si="728">(BM191*$E191*$G191*$H191*$N191*$BN$13)</f>
        <v>0</v>
      </c>
      <c r="BO191" s="124">
        <v>0</v>
      </c>
      <c r="BP191" s="124">
        <f t="shared" ref="BP191:BP200" si="729">(BO191*$E191*$G191*$H191*$N191*$BP$13)</f>
        <v>0</v>
      </c>
      <c r="BQ191" s="124">
        <v>0</v>
      </c>
      <c r="BR191" s="124">
        <f t="shared" ref="BR191:BR200" si="730">(BQ191*$E191*$G191*$H191*$N191*$BR$13)</f>
        <v>0</v>
      </c>
      <c r="BS191" s="124"/>
      <c r="BT191" s="124">
        <f t="shared" ref="BT191:BT200" si="731">(BS191*$E191*$G191*$H191*$N191*$BT$13)</f>
        <v>0</v>
      </c>
      <c r="BU191" s="124"/>
      <c r="BV191" s="124">
        <f t="shared" ref="BV191:BV200" si="732">(BU191*$E191*$G191*$H191*$N191*$BV$13)</f>
        <v>0</v>
      </c>
      <c r="BW191" s="124"/>
      <c r="BX191" s="129">
        <f t="shared" ref="BX191:BX200" si="733">(BW191*$E191*$G191*$H191*$N191*$BX$13)</f>
        <v>0</v>
      </c>
      <c r="BY191" s="124">
        <v>0</v>
      </c>
      <c r="BZ191" s="124">
        <f t="shared" ref="BZ191:BZ200" si="734">(BY191*$E191*$G191*$H191*$M191*$BZ$13)</f>
        <v>0</v>
      </c>
      <c r="CA191" s="124">
        <v>0</v>
      </c>
      <c r="CB191" s="124">
        <f t="shared" ref="CB191:CB200" si="735">(CA191*$E191*$G191*$H191*$M191*$CB$13)</f>
        <v>0</v>
      </c>
      <c r="CC191" s="124">
        <v>0</v>
      </c>
      <c r="CD191" s="124">
        <f t="shared" ref="CD191:CD200" si="736">(CC191*$E191*$G191*$H191*$M191*$CD$13)</f>
        <v>0</v>
      </c>
      <c r="CE191" s="124"/>
      <c r="CF191" s="124">
        <f t="shared" ref="CF191:CF200" si="737">(CE191*$E191*$G191*$H191*$N191*$CF$13)</f>
        <v>0</v>
      </c>
      <c r="CG191" s="124">
        <v>0</v>
      </c>
      <c r="CH191" s="124">
        <f t="shared" ref="CH191:CH200" si="738">(CG191*$E191*$G191*$H191*$M191*$CH$13)</f>
        <v>0</v>
      </c>
      <c r="CI191" s="124"/>
      <c r="CJ191" s="124">
        <f t="shared" ref="CJ191:CJ200" si="739">(CI191*$E191*$G191*$H191*$M191*$CJ$13)</f>
        <v>0</v>
      </c>
      <c r="CK191" s="124"/>
      <c r="CL191" s="124">
        <f t="shared" ref="CL191:CL200" si="740">(CK191*$E191*$G191*$H191*$M191*$CL$13)</f>
        <v>0</v>
      </c>
      <c r="CM191" s="124"/>
      <c r="CN191" s="124">
        <f t="shared" ref="CN191:CN203" si="741">(CM191*$E191*$G191*((1-$L191)+$L191*$M191*$CN$13))</f>
        <v>0</v>
      </c>
      <c r="CO191" s="124">
        <v>0</v>
      </c>
      <c r="CP191" s="124">
        <f t="shared" si="691"/>
        <v>0</v>
      </c>
      <c r="CQ191" s="124"/>
      <c r="CR191" s="124">
        <f t="shared" ref="CR191:CR200" si="742">(CQ191*$E191*$G191*$H191*$M191*$CR$13)</f>
        <v>0</v>
      </c>
      <c r="CS191" s="124"/>
      <c r="CT191" s="124">
        <f t="shared" ref="CT191:CT200" si="743">(CS191*$E191*$G191*$H191*$N191*$CT$13)</f>
        <v>0</v>
      </c>
      <c r="CU191" s="124"/>
      <c r="CV191" s="124">
        <f t="shared" ref="CV191:CV200" si="744">(CU191*$E191*$G191*$H191*$N191*$CV$13)</f>
        <v>0</v>
      </c>
      <c r="CW191" s="124">
        <v>0</v>
      </c>
      <c r="CX191" s="124">
        <f t="shared" ref="CX191:CX200" si="745">(CW191*$E191*$G191*$H191*$N191*$CX$13)</f>
        <v>0</v>
      </c>
      <c r="CY191" s="140">
        <v>0</v>
      </c>
      <c r="CZ191" s="124">
        <f t="shared" ref="CZ191:CZ200" si="746">(CY191*$E191*$G191*$H191*$N191*$CZ$13)</f>
        <v>0</v>
      </c>
      <c r="DA191" s="124">
        <v>0</v>
      </c>
      <c r="DB191" s="129">
        <f t="shared" ref="DB191:DB200" si="747">(DA191*$E191*$G191*$H191*$N191*$DB$13)</f>
        <v>0</v>
      </c>
      <c r="DC191" s="124">
        <v>0</v>
      </c>
      <c r="DD191" s="124">
        <f t="shared" ref="DD191:DD200" si="748">(DC191*$E191*$G191*$H191*$N191*$DD$13)</f>
        <v>0</v>
      </c>
      <c r="DE191" s="141"/>
      <c r="DF191" s="124">
        <f t="shared" ref="DF191:DF200" si="749">(DE191*$E191*$G191*$H191*$N191*$DF$13)</f>
        <v>0</v>
      </c>
      <c r="DG191" s="124"/>
      <c r="DH191" s="124">
        <f t="shared" ref="DH191:DH203" si="750">(DG191*$E191*$G191*((1-$L191)+$L191*$N191*$DH$13))</f>
        <v>0</v>
      </c>
      <c r="DI191" s="124"/>
      <c r="DJ191" s="124">
        <f t="shared" ref="DJ191:DJ200" si="751">(DI191*$E191*$G191*$H191*$O191*$DJ$13)</f>
        <v>0</v>
      </c>
      <c r="DK191" s="124"/>
      <c r="DL191" s="129">
        <f t="shared" ref="DL191:DL200" si="752">(DK191*$E191*$G191*$H191*$P191*$DL$13)</f>
        <v>0</v>
      </c>
      <c r="DM191" s="124">
        <f t="shared" si="703"/>
        <v>641</v>
      </c>
      <c r="DN191" s="124">
        <f t="shared" si="703"/>
        <v>11575650.98170488</v>
      </c>
    </row>
    <row r="192" spans="1:118" ht="45" customHeight="1" x14ac:dyDescent="0.25">
      <c r="A192" s="104"/>
      <c r="B192" s="135">
        <v>158</v>
      </c>
      <c r="C192" s="235" t="s">
        <v>470</v>
      </c>
      <c r="D192" s="118" t="s">
        <v>471</v>
      </c>
      <c r="E192" s="107">
        <f t="shared" si="586"/>
        <v>23460</v>
      </c>
      <c r="F192" s="108">
        <v>23500</v>
      </c>
      <c r="G192" s="136">
        <v>0.71</v>
      </c>
      <c r="H192" s="120">
        <v>1</v>
      </c>
      <c r="I192" s="121"/>
      <c r="J192" s="121"/>
      <c r="K192" s="121"/>
      <c r="L192" s="242">
        <v>0.39679999999999999</v>
      </c>
      <c r="M192" s="122">
        <v>1.4</v>
      </c>
      <c r="N192" s="122">
        <v>1.68</v>
      </c>
      <c r="O192" s="122">
        <v>2.23</v>
      </c>
      <c r="P192" s="123">
        <v>2.57</v>
      </c>
      <c r="Q192" s="124">
        <v>0</v>
      </c>
      <c r="R192" s="124">
        <f t="shared" ref="R192:R203" si="753">(Q192*$E192*$G192*((1-$L192)+$L192*$M192*$R$13))/12*11+(Q192*$F192*$G192*((1-$L192)+$L192*$M192*$R$13))/12</f>
        <v>0</v>
      </c>
      <c r="S192" s="124">
        <v>0</v>
      </c>
      <c r="T192" s="124">
        <f t="shared" si="711"/>
        <v>0</v>
      </c>
      <c r="U192" s="124"/>
      <c r="V192" s="124">
        <f t="shared" si="712"/>
        <v>0</v>
      </c>
      <c r="W192" s="124"/>
      <c r="X192" s="124">
        <f t="shared" si="713"/>
        <v>0</v>
      </c>
      <c r="Y192" s="124">
        <v>242</v>
      </c>
      <c r="Z192" s="124">
        <f t="shared" ref="Z192:Z203" si="754">(Y192*$E192*$G192*((1-$L192)+$L192*$M192*$Z$13))/12*4+(Y192*$E192*$G192*((1-$L192)+$L192*$M192*$Z$15))/12*7+(Y192*$F192*$G192*((1-$L192)+$L192*$M192*$Z$15))/12</f>
        <v>5343245.3108437322</v>
      </c>
      <c r="AA192" s="124"/>
      <c r="AB192" s="124"/>
      <c r="AC192" s="124"/>
      <c r="AD192" s="124">
        <f t="shared" si="714"/>
        <v>0</v>
      </c>
      <c r="AE192" s="124"/>
      <c r="AF192" s="124"/>
      <c r="AG192" s="124"/>
      <c r="AH192" s="124">
        <f t="shared" si="715"/>
        <v>0</v>
      </c>
      <c r="AI192" s="124"/>
      <c r="AJ192" s="124"/>
      <c r="AK192" s="130"/>
      <c r="AL192" s="124">
        <f t="shared" si="716"/>
        <v>0</v>
      </c>
      <c r="AM192" s="124">
        <v>0</v>
      </c>
      <c r="AN192" s="124">
        <f t="shared" si="717"/>
        <v>0</v>
      </c>
      <c r="AO192" s="124"/>
      <c r="AP192" s="124">
        <f t="shared" si="718"/>
        <v>0</v>
      </c>
      <c r="AQ192" s="124">
        <v>0</v>
      </c>
      <c r="AR192" s="124">
        <f t="shared" si="719"/>
        <v>0</v>
      </c>
      <c r="AS192" s="140">
        <v>54</v>
      </c>
      <c r="AT192" s="124">
        <f>(AS192*$E192*$G192*((1-$L192)+$L192*$N192*$AT$13))/12*4+(AS192*$E192*$G192*((1-$L192)+$L192*$N192*$AT$15))/12*7+(AS192*$F192*$G192*((1-$L192)+$L192*$N192*$AT$15))/12</f>
        <v>1322227.4519577597</v>
      </c>
      <c r="AU192" s="124"/>
      <c r="AV192" s="124">
        <f t="shared" si="720"/>
        <v>0</v>
      </c>
      <c r="AW192" s="124"/>
      <c r="AX192" s="124">
        <f t="shared" si="721"/>
        <v>0</v>
      </c>
      <c r="AY192" s="124">
        <v>0</v>
      </c>
      <c r="AZ192" s="124">
        <f t="shared" si="722"/>
        <v>0</v>
      </c>
      <c r="BA192" s="124"/>
      <c r="BB192" s="124">
        <f t="shared" si="723"/>
        <v>0</v>
      </c>
      <c r="BC192" s="124"/>
      <c r="BD192" s="124">
        <f t="shared" si="724"/>
        <v>0</v>
      </c>
      <c r="BE192" s="124"/>
      <c r="BF192" s="124">
        <f t="shared" si="725"/>
        <v>0</v>
      </c>
      <c r="BG192" s="124"/>
      <c r="BH192" s="124">
        <f t="shared" si="726"/>
        <v>0</v>
      </c>
      <c r="BI192" s="124"/>
      <c r="BJ192" s="124"/>
      <c r="BK192" s="124"/>
      <c r="BL192" s="124">
        <f t="shared" si="727"/>
        <v>0</v>
      </c>
      <c r="BM192" s="124"/>
      <c r="BN192" s="124">
        <f t="shared" si="728"/>
        <v>0</v>
      </c>
      <c r="BO192" s="124"/>
      <c r="BP192" s="124">
        <f t="shared" si="729"/>
        <v>0</v>
      </c>
      <c r="BQ192" s="124">
        <v>0</v>
      </c>
      <c r="BR192" s="124">
        <f t="shared" si="730"/>
        <v>0</v>
      </c>
      <c r="BS192" s="124"/>
      <c r="BT192" s="124">
        <f t="shared" si="731"/>
        <v>0</v>
      </c>
      <c r="BU192" s="124"/>
      <c r="BV192" s="124">
        <f t="shared" si="732"/>
        <v>0</v>
      </c>
      <c r="BW192" s="124"/>
      <c r="BX192" s="129">
        <f t="shared" si="733"/>
        <v>0</v>
      </c>
      <c r="BY192" s="124"/>
      <c r="BZ192" s="124">
        <f t="shared" si="734"/>
        <v>0</v>
      </c>
      <c r="CA192" s="124"/>
      <c r="CB192" s="124">
        <f t="shared" si="735"/>
        <v>0</v>
      </c>
      <c r="CC192" s="124"/>
      <c r="CD192" s="124">
        <f t="shared" si="736"/>
        <v>0</v>
      </c>
      <c r="CE192" s="124"/>
      <c r="CF192" s="124">
        <f t="shared" si="737"/>
        <v>0</v>
      </c>
      <c r="CG192" s="124"/>
      <c r="CH192" s="124">
        <f t="shared" si="738"/>
        <v>0</v>
      </c>
      <c r="CI192" s="124"/>
      <c r="CJ192" s="124">
        <f t="shared" si="739"/>
        <v>0</v>
      </c>
      <c r="CK192" s="124"/>
      <c r="CL192" s="124">
        <f t="shared" si="740"/>
        <v>0</v>
      </c>
      <c r="CM192" s="124"/>
      <c r="CN192" s="124">
        <f t="shared" si="741"/>
        <v>0</v>
      </c>
      <c r="CO192" s="124">
        <v>0</v>
      </c>
      <c r="CP192" s="124">
        <f t="shared" si="691"/>
        <v>0</v>
      </c>
      <c r="CQ192" s="124"/>
      <c r="CR192" s="124">
        <f t="shared" si="742"/>
        <v>0</v>
      </c>
      <c r="CS192" s="124"/>
      <c r="CT192" s="124">
        <f t="shared" si="743"/>
        <v>0</v>
      </c>
      <c r="CU192" s="124"/>
      <c r="CV192" s="124">
        <f t="shared" si="744"/>
        <v>0</v>
      </c>
      <c r="CW192" s="124"/>
      <c r="CX192" s="124">
        <f t="shared" si="745"/>
        <v>0</v>
      </c>
      <c r="CY192" s="140">
        <v>0</v>
      </c>
      <c r="CZ192" s="124">
        <f t="shared" si="746"/>
        <v>0</v>
      </c>
      <c r="DA192" s="124"/>
      <c r="DB192" s="129">
        <f t="shared" si="747"/>
        <v>0</v>
      </c>
      <c r="DC192" s="124"/>
      <c r="DD192" s="124">
        <f t="shared" si="748"/>
        <v>0</v>
      </c>
      <c r="DE192" s="141"/>
      <c r="DF192" s="124">
        <f t="shared" si="749"/>
        <v>0</v>
      </c>
      <c r="DG192" s="124"/>
      <c r="DH192" s="124">
        <f t="shared" si="750"/>
        <v>0</v>
      </c>
      <c r="DI192" s="124"/>
      <c r="DJ192" s="124">
        <f t="shared" si="751"/>
        <v>0</v>
      </c>
      <c r="DK192" s="124"/>
      <c r="DL192" s="129">
        <f t="shared" si="752"/>
        <v>0</v>
      </c>
      <c r="DM192" s="124">
        <f t="shared" si="703"/>
        <v>296</v>
      </c>
      <c r="DN192" s="124">
        <f t="shared" si="703"/>
        <v>6665472.7628014917</v>
      </c>
    </row>
    <row r="193" spans="1:119" ht="45" customHeight="1" x14ac:dyDescent="0.25">
      <c r="A193" s="104"/>
      <c r="B193" s="135">
        <v>159</v>
      </c>
      <c r="C193" s="235" t="s">
        <v>472</v>
      </c>
      <c r="D193" s="118" t="s">
        <v>473</v>
      </c>
      <c r="E193" s="107">
        <f t="shared" si="586"/>
        <v>23460</v>
      </c>
      <c r="F193" s="108">
        <v>23500</v>
      </c>
      <c r="G193" s="136">
        <v>1.39</v>
      </c>
      <c r="H193" s="120">
        <v>1</v>
      </c>
      <c r="I193" s="121"/>
      <c r="J193" s="121"/>
      <c r="K193" s="121"/>
      <c r="L193" s="242">
        <v>0.23680000000000001</v>
      </c>
      <c r="M193" s="122">
        <v>1.4</v>
      </c>
      <c r="N193" s="122">
        <v>1.68</v>
      </c>
      <c r="O193" s="122">
        <v>2.23</v>
      </c>
      <c r="P193" s="123">
        <v>2.57</v>
      </c>
      <c r="Q193" s="124">
        <v>0</v>
      </c>
      <c r="R193" s="124">
        <f t="shared" si="753"/>
        <v>0</v>
      </c>
      <c r="S193" s="124">
        <v>0</v>
      </c>
      <c r="T193" s="124">
        <f t="shared" si="711"/>
        <v>0</v>
      </c>
      <c r="U193" s="124"/>
      <c r="V193" s="124">
        <f t="shared" si="712"/>
        <v>0</v>
      </c>
      <c r="W193" s="124"/>
      <c r="X193" s="124">
        <f t="shared" si="713"/>
        <v>0</v>
      </c>
      <c r="Y193" s="124">
        <v>1750</v>
      </c>
      <c r="Z193" s="124">
        <f t="shared" si="754"/>
        <v>68157336.579733312</v>
      </c>
      <c r="AA193" s="124"/>
      <c r="AB193" s="124"/>
      <c r="AC193" s="124"/>
      <c r="AD193" s="124">
        <f t="shared" si="714"/>
        <v>0</v>
      </c>
      <c r="AE193" s="124"/>
      <c r="AF193" s="124"/>
      <c r="AG193" s="124"/>
      <c r="AH193" s="124">
        <f t="shared" si="715"/>
        <v>0</v>
      </c>
      <c r="AI193" s="124"/>
      <c r="AJ193" s="124"/>
      <c r="AK193" s="130"/>
      <c r="AL193" s="124">
        <f t="shared" si="716"/>
        <v>0</v>
      </c>
      <c r="AM193" s="124">
        <v>0</v>
      </c>
      <c r="AN193" s="124">
        <f t="shared" si="717"/>
        <v>0</v>
      </c>
      <c r="AO193" s="124"/>
      <c r="AP193" s="124">
        <f t="shared" si="718"/>
        <v>0</v>
      </c>
      <c r="AQ193" s="124">
        <v>0</v>
      </c>
      <c r="AR193" s="124">
        <f t="shared" si="719"/>
        <v>0</v>
      </c>
      <c r="AS193" s="139">
        <v>280</v>
      </c>
      <c r="AT193" s="124">
        <f t="shared" ref="AT193:AT203" si="755">(AS193*$E193*$G193*((1-$L193)+$L193*$N193*$AT$13))/12*4+(AS193*$E193*$G193*((1-$L193)+$L193*$N193*$AT$15))/12*7+(AS193*$F193*$G193*((1-$L193)+$L193*$N193*$AT$15))/12</f>
        <v>11692310.929868799</v>
      </c>
      <c r="AU193" s="124"/>
      <c r="AV193" s="124">
        <f t="shared" si="720"/>
        <v>0</v>
      </c>
      <c r="AW193" s="124"/>
      <c r="AX193" s="124">
        <f t="shared" si="721"/>
        <v>0</v>
      </c>
      <c r="AY193" s="124">
        <v>0</v>
      </c>
      <c r="AZ193" s="124">
        <f t="shared" si="722"/>
        <v>0</v>
      </c>
      <c r="BA193" s="124"/>
      <c r="BB193" s="124">
        <f t="shared" si="723"/>
        <v>0</v>
      </c>
      <c r="BC193" s="124"/>
      <c r="BD193" s="124">
        <f t="shared" si="724"/>
        <v>0</v>
      </c>
      <c r="BE193" s="124"/>
      <c r="BF193" s="124">
        <f t="shared" si="725"/>
        <v>0</v>
      </c>
      <c r="BG193" s="124"/>
      <c r="BH193" s="124">
        <f t="shared" si="726"/>
        <v>0</v>
      </c>
      <c r="BI193" s="124"/>
      <c r="BJ193" s="124"/>
      <c r="BK193" s="124"/>
      <c r="BL193" s="124">
        <f t="shared" si="727"/>
        <v>0</v>
      </c>
      <c r="BM193" s="124"/>
      <c r="BN193" s="124">
        <f t="shared" si="728"/>
        <v>0</v>
      </c>
      <c r="BO193" s="124"/>
      <c r="BP193" s="124">
        <f t="shared" si="729"/>
        <v>0</v>
      </c>
      <c r="BQ193" s="124">
        <v>0</v>
      </c>
      <c r="BR193" s="124">
        <f t="shared" si="730"/>
        <v>0</v>
      </c>
      <c r="BS193" s="124"/>
      <c r="BT193" s="124">
        <f t="shared" si="731"/>
        <v>0</v>
      </c>
      <c r="BU193" s="124"/>
      <c r="BV193" s="124">
        <f t="shared" si="732"/>
        <v>0</v>
      </c>
      <c r="BW193" s="124"/>
      <c r="BX193" s="129">
        <f t="shared" si="733"/>
        <v>0</v>
      </c>
      <c r="BY193" s="124"/>
      <c r="BZ193" s="124">
        <f t="shared" si="734"/>
        <v>0</v>
      </c>
      <c r="CA193" s="124"/>
      <c r="CB193" s="124">
        <f t="shared" si="735"/>
        <v>0</v>
      </c>
      <c r="CC193" s="124"/>
      <c r="CD193" s="124">
        <f t="shared" si="736"/>
        <v>0</v>
      </c>
      <c r="CE193" s="124"/>
      <c r="CF193" s="124">
        <f t="shared" si="737"/>
        <v>0</v>
      </c>
      <c r="CG193" s="124"/>
      <c r="CH193" s="124">
        <f t="shared" si="738"/>
        <v>0</v>
      </c>
      <c r="CI193" s="124"/>
      <c r="CJ193" s="124">
        <f t="shared" si="739"/>
        <v>0</v>
      </c>
      <c r="CK193" s="124"/>
      <c r="CL193" s="124">
        <f t="shared" si="740"/>
        <v>0</v>
      </c>
      <c r="CM193" s="124"/>
      <c r="CN193" s="124">
        <f t="shared" si="741"/>
        <v>0</v>
      </c>
      <c r="CO193" s="124">
        <v>0</v>
      </c>
      <c r="CP193" s="124">
        <f t="shared" si="691"/>
        <v>0</v>
      </c>
      <c r="CQ193" s="124"/>
      <c r="CR193" s="124">
        <f t="shared" si="742"/>
        <v>0</v>
      </c>
      <c r="CS193" s="124"/>
      <c r="CT193" s="124">
        <f t="shared" si="743"/>
        <v>0</v>
      </c>
      <c r="CU193" s="124"/>
      <c r="CV193" s="124">
        <f t="shared" si="744"/>
        <v>0</v>
      </c>
      <c r="CW193" s="124"/>
      <c r="CX193" s="124">
        <f t="shared" si="745"/>
        <v>0</v>
      </c>
      <c r="CY193" s="140"/>
      <c r="CZ193" s="124">
        <f t="shared" si="746"/>
        <v>0</v>
      </c>
      <c r="DA193" s="124"/>
      <c r="DB193" s="129">
        <f t="shared" si="747"/>
        <v>0</v>
      </c>
      <c r="DC193" s="124"/>
      <c r="DD193" s="124">
        <f t="shared" si="748"/>
        <v>0</v>
      </c>
      <c r="DE193" s="141"/>
      <c r="DF193" s="124">
        <f t="shared" si="749"/>
        <v>0</v>
      </c>
      <c r="DG193" s="124"/>
      <c r="DH193" s="124">
        <f t="shared" si="750"/>
        <v>0</v>
      </c>
      <c r="DI193" s="124"/>
      <c r="DJ193" s="124">
        <f t="shared" si="751"/>
        <v>0</v>
      </c>
      <c r="DK193" s="124"/>
      <c r="DL193" s="129">
        <f t="shared" si="752"/>
        <v>0</v>
      </c>
      <c r="DM193" s="124">
        <f t="shared" si="703"/>
        <v>2030</v>
      </c>
      <c r="DN193" s="124">
        <f t="shared" si="703"/>
        <v>79849647.509602115</v>
      </c>
    </row>
    <row r="194" spans="1:119" ht="45" customHeight="1" x14ac:dyDescent="0.25">
      <c r="A194" s="104"/>
      <c r="B194" s="135">
        <v>160</v>
      </c>
      <c r="C194" s="235" t="s">
        <v>474</v>
      </c>
      <c r="D194" s="118" t="s">
        <v>475</v>
      </c>
      <c r="E194" s="107">
        <f t="shared" si="586"/>
        <v>23460</v>
      </c>
      <c r="F194" s="108">
        <v>23500</v>
      </c>
      <c r="G194" s="136">
        <v>1.86</v>
      </c>
      <c r="H194" s="120">
        <v>1</v>
      </c>
      <c r="I194" s="121"/>
      <c r="J194" s="121"/>
      <c r="K194" s="121"/>
      <c r="L194" s="242">
        <v>0.16189999999999999</v>
      </c>
      <c r="M194" s="122">
        <v>1.4</v>
      </c>
      <c r="N194" s="122">
        <v>1.68</v>
      </c>
      <c r="O194" s="122">
        <v>2.23</v>
      </c>
      <c r="P194" s="123">
        <v>2.57</v>
      </c>
      <c r="Q194" s="124">
        <v>0</v>
      </c>
      <c r="R194" s="124">
        <f t="shared" si="753"/>
        <v>0</v>
      </c>
      <c r="S194" s="124">
        <v>0</v>
      </c>
      <c r="T194" s="124">
        <f t="shared" si="711"/>
        <v>0</v>
      </c>
      <c r="U194" s="124"/>
      <c r="V194" s="124">
        <f t="shared" si="712"/>
        <v>0</v>
      </c>
      <c r="W194" s="124"/>
      <c r="X194" s="124">
        <f t="shared" si="713"/>
        <v>0</v>
      </c>
      <c r="Y194" s="124">
        <v>113</v>
      </c>
      <c r="Z194" s="124">
        <f t="shared" si="754"/>
        <v>5586238.4633367993</v>
      </c>
      <c r="AA194" s="124"/>
      <c r="AB194" s="124"/>
      <c r="AC194" s="124"/>
      <c r="AD194" s="124">
        <f t="shared" si="714"/>
        <v>0</v>
      </c>
      <c r="AE194" s="124"/>
      <c r="AF194" s="124"/>
      <c r="AG194" s="124"/>
      <c r="AH194" s="124">
        <f t="shared" si="715"/>
        <v>0</v>
      </c>
      <c r="AI194" s="124"/>
      <c r="AJ194" s="124"/>
      <c r="AK194" s="130"/>
      <c r="AL194" s="124">
        <f t="shared" si="716"/>
        <v>0</v>
      </c>
      <c r="AM194" s="124">
        <v>0</v>
      </c>
      <c r="AN194" s="124">
        <f t="shared" si="717"/>
        <v>0</v>
      </c>
      <c r="AO194" s="124"/>
      <c r="AP194" s="124">
        <f t="shared" si="718"/>
        <v>0</v>
      </c>
      <c r="AQ194" s="124">
        <v>0</v>
      </c>
      <c r="AR194" s="124">
        <f t="shared" si="719"/>
        <v>0</v>
      </c>
      <c r="AS194" s="140">
        <v>12</v>
      </c>
      <c r="AT194" s="124">
        <f t="shared" si="755"/>
        <v>624091.77384383988</v>
      </c>
      <c r="AU194" s="124"/>
      <c r="AV194" s="124">
        <f t="shared" si="720"/>
        <v>0</v>
      </c>
      <c r="AW194" s="124"/>
      <c r="AX194" s="124">
        <f t="shared" si="721"/>
        <v>0</v>
      </c>
      <c r="AY194" s="124">
        <v>0</v>
      </c>
      <c r="AZ194" s="124">
        <f t="shared" si="722"/>
        <v>0</v>
      </c>
      <c r="BA194" s="124"/>
      <c r="BB194" s="124">
        <f t="shared" si="723"/>
        <v>0</v>
      </c>
      <c r="BC194" s="124"/>
      <c r="BD194" s="124">
        <f t="shared" si="724"/>
        <v>0</v>
      </c>
      <c r="BE194" s="124"/>
      <c r="BF194" s="124">
        <f t="shared" si="725"/>
        <v>0</v>
      </c>
      <c r="BG194" s="124"/>
      <c r="BH194" s="124">
        <f t="shared" si="726"/>
        <v>0</v>
      </c>
      <c r="BI194" s="124"/>
      <c r="BJ194" s="124"/>
      <c r="BK194" s="124"/>
      <c r="BL194" s="124">
        <f t="shared" si="727"/>
        <v>0</v>
      </c>
      <c r="BM194" s="124"/>
      <c r="BN194" s="124">
        <f t="shared" si="728"/>
        <v>0</v>
      </c>
      <c r="BO194" s="124"/>
      <c r="BP194" s="124">
        <f t="shared" si="729"/>
        <v>0</v>
      </c>
      <c r="BQ194" s="124">
        <v>0</v>
      </c>
      <c r="BR194" s="124">
        <f t="shared" si="730"/>
        <v>0</v>
      </c>
      <c r="BS194" s="124"/>
      <c r="BT194" s="124">
        <f t="shared" si="731"/>
        <v>0</v>
      </c>
      <c r="BU194" s="124"/>
      <c r="BV194" s="124">
        <f t="shared" si="732"/>
        <v>0</v>
      </c>
      <c r="BW194" s="124"/>
      <c r="BX194" s="129">
        <f t="shared" si="733"/>
        <v>0</v>
      </c>
      <c r="BY194" s="124"/>
      <c r="BZ194" s="124">
        <f t="shared" si="734"/>
        <v>0</v>
      </c>
      <c r="CA194" s="124"/>
      <c r="CB194" s="124">
        <f t="shared" si="735"/>
        <v>0</v>
      </c>
      <c r="CC194" s="124"/>
      <c r="CD194" s="124">
        <f t="shared" si="736"/>
        <v>0</v>
      </c>
      <c r="CE194" s="124"/>
      <c r="CF194" s="124">
        <f t="shared" si="737"/>
        <v>0</v>
      </c>
      <c r="CG194" s="124"/>
      <c r="CH194" s="124">
        <f t="shared" si="738"/>
        <v>0</v>
      </c>
      <c r="CI194" s="124"/>
      <c r="CJ194" s="124">
        <f t="shared" si="739"/>
        <v>0</v>
      </c>
      <c r="CK194" s="124"/>
      <c r="CL194" s="124">
        <f t="shared" si="740"/>
        <v>0</v>
      </c>
      <c r="CM194" s="124"/>
      <c r="CN194" s="124">
        <f t="shared" si="741"/>
        <v>0</v>
      </c>
      <c r="CO194" s="124">
        <v>0</v>
      </c>
      <c r="CP194" s="124">
        <f t="shared" si="691"/>
        <v>0</v>
      </c>
      <c r="CQ194" s="124"/>
      <c r="CR194" s="124">
        <f t="shared" si="742"/>
        <v>0</v>
      </c>
      <c r="CS194" s="124"/>
      <c r="CT194" s="124">
        <f t="shared" si="743"/>
        <v>0</v>
      </c>
      <c r="CU194" s="124"/>
      <c r="CV194" s="124">
        <f t="shared" si="744"/>
        <v>0</v>
      </c>
      <c r="CW194" s="124"/>
      <c r="CX194" s="124">
        <f t="shared" si="745"/>
        <v>0</v>
      </c>
      <c r="CY194" s="140"/>
      <c r="CZ194" s="124">
        <f t="shared" si="746"/>
        <v>0</v>
      </c>
      <c r="DA194" s="124"/>
      <c r="DB194" s="129">
        <f t="shared" si="747"/>
        <v>0</v>
      </c>
      <c r="DC194" s="124"/>
      <c r="DD194" s="124">
        <f t="shared" si="748"/>
        <v>0</v>
      </c>
      <c r="DE194" s="141"/>
      <c r="DF194" s="124">
        <f t="shared" si="749"/>
        <v>0</v>
      </c>
      <c r="DG194" s="124"/>
      <c r="DH194" s="124">
        <f t="shared" si="750"/>
        <v>0</v>
      </c>
      <c r="DI194" s="124"/>
      <c r="DJ194" s="124">
        <f t="shared" si="751"/>
        <v>0</v>
      </c>
      <c r="DK194" s="124"/>
      <c r="DL194" s="129">
        <f t="shared" si="752"/>
        <v>0</v>
      </c>
      <c r="DM194" s="124">
        <f t="shared" si="703"/>
        <v>125</v>
      </c>
      <c r="DN194" s="124">
        <f t="shared" si="703"/>
        <v>6210330.2371806391</v>
      </c>
    </row>
    <row r="195" spans="1:119" ht="45" customHeight="1" x14ac:dyDescent="0.25">
      <c r="A195" s="104"/>
      <c r="B195" s="135">
        <v>161</v>
      </c>
      <c r="C195" s="235" t="s">
        <v>476</v>
      </c>
      <c r="D195" s="118" t="s">
        <v>477</v>
      </c>
      <c r="E195" s="107">
        <f t="shared" si="586"/>
        <v>23460</v>
      </c>
      <c r="F195" s="108">
        <v>23500</v>
      </c>
      <c r="G195" s="136">
        <v>2.4300000000000002</v>
      </c>
      <c r="H195" s="120">
        <v>1</v>
      </c>
      <c r="I195" s="121"/>
      <c r="J195" s="121"/>
      <c r="K195" s="121"/>
      <c r="L195" s="242">
        <v>0.22800000000000001</v>
      </c>
      <c r="M195" s="122">
        <v>1.4</v>
      </c>
      <c r="N195" s="122">
        <v>1.68</v>
      </c>
      <c r="O195" s="122">
        <v>2.23</v>
      </c>
      <c r="P195" s="123">
        <v>2.57</v>
      </c>
      <c r="Q195" s="124">
        <v>0</v>
      </c>
      <c r="R195" s="124">
        <f t="shared" si="753"/>
        <v>0</v>
      </c>
      <c r="S195" s="124">
        <v>0</v>
      </c>
      <c r="T195" s="124">
        <f t="shared" si="711"/>
        <v>0</v>
      </c>
      <c r="U195" s="124"/>
      <c r="V195" s="124">
        <f t="shared" si="712"/>
        <v>0</v>
      </c>
      <c r="W195" s="124"/>
      <c r="X195" s="124">
        <f t="shared" si="713"/>
        <v>0</v>
      </c>
      <c r="Y195" s="124">
        <v>250</v>
      </c>
      <c r="Z195" s="124">
        <f t="shared" si="754"/>
        <v>16918962.804000005</v>
      </c>
      <c r="AA195" s="124"/>
      <c r="AB195" s="124"/>
      <c r="AC195" s="124"/>
      <c r="AD195" s="124">
        <f t="shared" si="714"/>
        <v>0</v>
      </c>
      <c r="AE195" s="124"/>
      <c r="AF195" s="124"/>
      <c r="AG195" s="124"/>
      <c r="AH195" s="124">
        <f t="shared" si="715"/>
        <v>0</v>
      </c>
      <c r="AI195" s="124"/>
      <c r="AJ195" s="124"/>
      <c r="AK195" s="130"/>
      <c r="AL195" s="124">
        <f t="shared" si="716"/>
        <v>0</v>
      </c>
      <c r="AM195" s="124">
        <v>0</v>
      </c>
      <c r="AN195" s="124">
        <f t="shared" si="717"/>
        <v>0</v>
      </c>
      <c r="AO195" s="124"/>
      <c r="AP195" s="124">
        <f t="shared" si="718"/>
        <v>0</v>
      </c>
      <c r="AQ195" s="124">
        <v>0</v>
      </c>
      <c r="AR195" s="124">
        <f t="shared" si="719"/>
        <v>0</v>
      </c>
      <c r="AS195" s="140">
        <v>192</v>
      </c>
      <c r="AT195" s="124">
        <f t="shared" si="755"/>
        <v>13902291.167846404</v>
      </c>
      <c r="AU195" s="124"/>
      <c r="AV195" s="124">
        <f t="shared" si="720"/>
        <v>0</v>
      </c>
      <c r="AW195" s="124"/>
      <c r="AX195" s="124">
        <f t="shared" si="721"/>
        <v>0</v>
      </c>
      <c r="AY195" s="124">
        <v>0</v>
      </c>
      <c r="AZ195" s="124">
        <f t="shared" si="722"/>
        <v>0</v>
      </c>
      <c r="BA195" s="124"/>
      <c r="BB195" s="124">
        <f t="shared" si="723"/>
        <v>0</v>
      </c>
      <c r="BC195" s="124"/>
      <c r="BD195" s="124">
        <f t="shared" si="724"/>
        <v>0</v>
      </c>
      <c r="BE195" s="124"/>
      <c r="BF195" s="124">
        <f t="shared" si="725"/>
        <v>0</v>
      </c>
      <c r="BG195" s="124"/>
      <c r="BH195" s="124">
        <f t="shared" si="726"/>
        <v>0</v>
      </c>
      <c r="BI195" s="124"/>
      <c r="BJ195" s="124"/>
      <c r="BK195" s="124"/>
      <c r="BL195" s="124">
        <f t="shared" si="727"/>
        <v>0</v>
      </c>
      <c r="BM195" s="124"/>
      <c r="BN195" s="124">
        <f t="shared" si="728"/>
        <v>0</v>
      </c>
      <c r="BO195" s="124"/>
      <c r="BP195" s="124">
        <f t="shared" si="729"/>
        <v>0</v>
      </c>
      <c r="BQ195" s="124">
        <v>0</v>
      </c>
      <c r="BR195" s="124">
        <f t="shared" si="730"/>
        <v>0</v>
      </c>
      <c r="BS195" s="124"/>
      <c r="BT195" s="124">
        <f t="shared" si="731"/>
        <v>0</v>
      </c>
      <c r="BU195" s="124"/>
      <c r="BV195" s="124">
        <f t="shared" si="732"/>
        <v>0</v>
      </c>
      <c r="BW195" s="124"/>
      <c r="BX195" s="129">
        <f t="shared" si="733"/>
        <v>0</v>
      </c>
      <c r="BY195" s="124"/>
      <c r="BZ195" s="124">
        <f t="shared" si="734"/>
        <v>0</v>
      </c>
      <c r="CA195" s="124"/>
      <c r="CB195" s="124">
        <f t="shared" si="735"/>
        <v>0</v>
      </c>
      <c r="CC195" s="124"/>
      <c r="CD195" s="124">
        <f t="shared" si="736"/>
        <v>0</v>
      </c>
      <c r="CE195" s="124"/>
      <c r="CF195" s="124">
        <f t="shared" si="737"/>
        <v>0</v>
      </c>
      <c r="CG195" s="124"/>
      <c r="CH195" s="124">
        <f t="shared" si="738"/>
        <v>0</v>
      </c>
      <c r="CI195" s="124"/>
      <c r="CJ195" s="124">
        <f t="shared" si="739"/>
        <v>0</v>
      </c>
      <c r="CK195" s="124"/>
      <c r="CL195" s="124">
        <f t="shared" si="740"/>
        <v>0</v>
      </c>
      <c r="CM195" s="124"/>
      <c r="CN195" s="124">
        <f t="shared" si="741"/>
        <v>0</v>
      </c>
      <c r="CO195" s="124">
        <v>0</v>
      </c>
      <c r="CP195" s="124">
        <f t="shared" si="691"/>
        <v>0</v>
      </c>
      <c r="CQ195" s="124"/>
      <c r="CR195" s="124">
        <f t="shared" si="742"/>
        <v>0</v>
      </c>
      <c r="CS195" s="124"/>
      <c r="CT195" s="124">
        <f t="shared" si="743"/>
        <v>0</v>
      </c>
      <c r="CU195" s="124"/>
      <c r="CV195" s="124">
        <f t="shared" si="744"/>
        <v>0</v>
      </c>
      <c r="CW195" s="124"/>
      <c r="CX195" s="124">
        <f t="shared" si="745"/>
        <v>0</v>
      </c>
      <c r="CY195" s="140"/>
      <c r="CZ195" s="124">
        <f t="shared" si="746"/>
        <v>0</v>
      </c>
      <c r="DA195" s="124"/>
      <c r="DB195" s="129">
        <f t="shared" si="747"/>
        <v>0</v>
      </c>
      <c r="DC195" s="124"/>
      <c r="DD195" s="124">
        <f t="shared" si="748"/>
        <v>0</v>
      </c>
      <c r="DE195" s="141"/>
      <c r="DF195" s="124">
        <f t="shared" si="749"/>
        <v>0</v>
      </c>
      <c r="DG195" s="124"/>
      <c r="DH195" s="124">
        <f t="shared" si="750"/>
        <v>0</v>
      </c>
      <c r="DI195" s="124"/>
      <c r="DJ195" s="124">
        <f t="shared" si="751"/>
        <v>0</v>
      </c>
      <c r="DK195" s="124"/>
      <c r="DL195" s="129">
        <f t="shared" si="752"/>
        <v>0</v>
      </c>
      <c r="DM195" s="124">
        <f t="shared" ref="DM195:DN226" si="756">SUM(Q195,S195,U195,W195,Y195,AA195,AC195,AE195,AG195,AI195,AK195,AM195,AS195,AW195,AY195,CC195,AO195,BC195,BE195,BG195,CQ195,BI195,BK195,AQ195,BO195,AU195,CS195,BQ195,CU195,BS195,BU195,BW195,CE195,BY195,CA195,CG195,CI195,CK195,CM195,CO195,CW195,CY195,BM195,BA195,DA195,DC195,DE195,DG195,DI195,DK195)</f>
        <v>442</v>
      </c>
      <c r="DN195" s="124">
        <f t="shared" si="756"/>
        <v>30821253.971846409</v>
      </c>
    </row>
    <row r="196" spans="1:119" ht="45" customHeight="1" x14ac:dyDescent="0.25">
      <c r="A196" s="104"/>
      <c r="B196" s="135">
        <v>162</v>
      </c>
      <c r="C196" s="235" t="s">
        <v>478</v>
      </c>
      <c r="D196" s="118" t="s">
        <v>479</v>
      </c>
      <c r="E196" s="107">
        <f t="shared" si="586"/>
        <v>23460</v>
      </c>
      <c r="F196" s="108">
        <v>23500</v>
      </c>
      <c r="G196" s="120">
        <v>3.32</v>
      </c>
      <c r="H196" s="120">
        <v>1</v>
      </c>
      <c r="I196" s="121"/>
      <c r="J196" s="121"/>
      <c r="K196" s="121"/>
      <c r="L196" s="242">
        <v>0.2132</v>
      </c>
      <c r="M196" s="122">
        <v>1.4</v>
      </c>
      <c r="N196" s="122">
        <v>1.68</v>
      </c>
      <c r="O196" s="122">
        <v>2.23</v>
      </c>
      <c r="P196" s="123">
        <v>2.57</v>
      </c>
      <c r="Q196" s="124">
        <v>0</v>
      </c>
      <c r="R196" s="124">
        <f t="shared" si="753"/>
        <v>0</v>
      </c>
      <c r="S196" s="124">
        <v>0</v>
      </c>
      <c r="T196" s="124">
        <f t="shared" si="711"/>
        <v>0</v>
      </c>
      <c r="U196" s="124"/>
      <c r="V196" s="124">
        <f t="shared" si="712"/>
        <v>0</v>
      </c>
      <c r="W196" s="124"/>
      <c r="X196" s="124">
        <f t="shared" si="713"/>
        <v>0</v>
      </c>
      <c r="Y196" s="124">
        <v>348</v>
      </c>
      <c r="Z196" s="124">
        <f t="shared" si="754"/>
        <v>31847945.077580795</v>
      </c>
      <c r="AA196" s="124"/>
      <c r="AB196" s="124"/>
      <c r="AC196" s="124"/>
      <c r="AD196" s="124">
        <f t="shared" si="714"/>
        <v>0</v>
      </c>
      <c r="AE196" s="124"/>
      <c r="AF196" s="124"/>
      <c r="AG196" s="124"/>
      <c r="AH196" s="124">
        <f t="shared" si="715"/>
        <v>0</v>
      </c>
      <c r="AI196" s="124"/>
      <c r="AJ196" s="124"/>
      <c r="AK196" s="130"/>
      <c r="AL196" s="124">
        <f t="shared" si="716"/>
        <v>0</v>
      </c>
      <c r="AM196" s="124">
        <v>0</v>
      </c>
      <c r="AN196" s="124">
        <f t="shared" si="717"/>
        <v>0</v>
      </c>
      <c r="AO196" s="124"/>
      <c r="AP196" s="124">
        <f t="shared" si="718"/>
        <v>0</v>
      </c>
      <c r="AQ196" s="124">
        <v>0</v>
      </c>
      <c r="AR196" s="124">
        <f t="shared" si="719"/>
        <v>0</v>
      </c>
      <c r="AS196" s="140">
        <v>273</v>
      </c>
      <c r="AT196" s="124">
        <f t="shared" si="755"/>
        <v>26634543.123784956</v>
      </c>
      <c r="AU196" s="124"/>
      <c r="AV196" s="124">
        <f t="shared" si="720"/>
        <v>0</v>
      </c>
      <c r="AW196" s="124"/>
      <c r="AX196" s="124">
        <f t="shared" si="721"/>
        <v>0</v>
      </c>
      <c r="AY196" s="124">
        <v>0</v>
      </c>
      <c r="AZ196" s="124">
        <f t="shared" si="722"/>
        <v>0</v>
      </c>
      <c r="BA196" s="124"/>
      <c r="BB196" s="124">
        <f t="shared" si="723"/>
        <v>0</v>
      </c>
      <c r="BC196" s="124"/>
      <c r="BD196" s="124">
        <f t="shared" si="724"/>
        <v>0</v>
      </c>
      <c r="BE196" s="124"/>
      <c r="BF196" s="124">
        <f t="shared" si="725"/>
        <v>0</v>
      </c>
      <c r="BG196" s="124"/>
      <c r="BH196" s="124">
        <f t="shared" si="726"/>
        <v>0</v>
      </c>
      <c r="BI196" s="124"/>
      <c r="BJ196" s="124"/>
      <c r="BK196" s="124"/>
      <c r="BL196" s="124">
        <f t="shared" si="727"/>
        <v>0</v>
      </c>
      <c r="BM196" s="124"/>
      <c r="BN196" s="124">
        <f t="shared" si="728"/>
        <v>0</v>
      </c>
      <c r="BO196" s="124"/>
      <c r="BP196" s="124">
        <f t="shared" si="729"/>
        <v>0</v>
      </c>
      <c r="BQ196" s="124">
        <v>0</v>
      </c>
      <c r="BR196" s="124">
        <f t="shared" si="730"/>
        <v>0</v>
      </c>
      <c r="BS196" s="124"/>
      <c r="BT196" s="124">
        <f t="shared" si="731"/>
        <v>0</v>
      </c>
      <c r="BU196" s="124"/>
      <c r="BV196" s="124">
        <f t="shared" si="732"/>
        <v>0</v>
      </c>
      <c r="BW196" s="124"/>
      <c r="BX196" s="129">
        <f t="shared" si="733"/>
        <v>0</v>
      </c>
      <c r="BY196" s="124"/>
      <c r="BZ196" s="124">
        <f t="shared" si="734"/>
        <v>0</v>
      </c>
      <c r="CA196" s="124"/>
      <c r="CB196" s="124">
        <f t="shared" si="735"/>
        <v>0</v>
      </c>
      <c r="CC196" s="124"/>
      <c r="CD196" s="124">
        <f t="shared" si="736"/>
        <v>0</v>
      </c>
      <c r="CE196" s="124"/>
      <c r="CF196" s="124">
        <f t="shared" si="737"/>
        <v>0</v>
      </c>
      <c r="CG196" s="124"/>
      <c r="CH196" s="124">
        <f t="shared" si="738"/>
        <v>0</v>
      </c>
      <c r="CI196" s="124"/>
      <c r="CJ196" s="124">
        <f t="shared" si="739"/>
        <v>0</v>
      </c>
      <c r="CK196" s="124"/>
      <c r="CL196" s="124">
        <f t="shared" si="740"/>
        <v>0</v>
      </c>
      <c r="CM196" s="124"/>
      <c r="CN196" s="124">
        <f t="shared" si="741"/>
        <v>0</v>
      </c>
      <c r="CO196" s="124">
        <v>0</v>
      </c>
      <c r="CP196" s="124">
        <f t="shared" si="691"/>
        <v>0</v>
      </c>
      <c r="CQ196" s="124"/>
      <c r="CR196" s="124">
        <f t="shared" si="742"/>
        <v>0</v>
      </c>
      <c r="CS196" s="124"/>
      <c r="CT196" s="124">
        <f t="shared" si="743"/>
        <v>0</v>
      </c>
      <c r="CU196" s="124"/>
      <c r="CV196" s="124">
        <f t="shared" si="744"/>
        <v>0</v>
      </c>
      <c r="CW196" s="124"/>
      <c r="CX196" s="124">
        <f t="shared" si="745"/>
        <v>0</v>
      </c>
      <c r="CY196" s="140"/>
      <c r="CZ196" s="124">
        <f t="shared" si="746"/>
        <v>0</v>
      </c>
      <c r="DA196" s="124"/>
      <c r="DB196" s="129">
        <f t="shared" si="747"/>
        <v>0</v>
      </c>
      <c r="DC196" s="124"/>
      <c r="DD196" s="124">
        <f t="shared" si="748"/>
        <v>0</v>
      </c>
      <c r="DE196" s="141"/>
      <c r="DF196" s="124">
        <f t="shared" si="749"/>
        <v>0</v>
      </c>
      <c r="DG196" s="124"/>
      <c r="DH196" s="124">
        <f t="shared" si="750"/>
        <v>0</v>
      </c>
      <c r="DI196" s="124"/>
      <c r="DJ196" s="124">
        <f t="shared" si="751"/>
        <v>0</v>
      </c>
      <c r="DK196" s="124"/>
      <c r="DL196" s="129">
        <f t="shared" si="752"/>
        <v>0</v>
      </c>
      <c r="DM196" s="124">
        <f t="shared" si="756"/>
        <v>621</v>
      </c>
      <c r="DN196" s="124">
        <f t="shared" si="756"/>
        <v>58482488.201365754</v>
      </c>
    </row>
    <row r="197" spans="1:119" ht="45" customHeight="1" x14ac:dyDescent="0.25">
      <c r="A197" s="104"/>
      <c r="B197" s="135">
        <v>163</v>
      </c>
      <c r="C197" s="235" t="s">
        <v>480</v>
      </c>
      <c r="D197" s="118" t="s">
        <v>481</v>
      </c>
      <c r="E197" s="107">
        <f t="shared" si="586"/>
        <v>23460</v>
      </c>
      <c r="F197" s="108">
        <v>23500</v>
      </c>
      <c r="G197" s="136">
        <v>4.2300000000000004</v>
      </c>
      <c r="H197" s="120">
        <v>1</v>
      </c>
      <c r="I197" s="121"/>
      <c r="J197" s="121"/>
      <c r="K197" s="121"/>
      <c r="L197" s="242">
        <v>0.1754</v>
      </c>
      <c r="M197" s="122">
        <v>1.4</v>
      </c>
      <c r="N197" s="122">
        <v>1.68</v>
      </c>
      <c r="O197" s="122">
        <v>2.23</v>
      </c>
      <c r="P197" s="123">
        <v>2.57</v>
      </c>
      <c r="Q197" s="124">
        <v>0</v>
      </c>
      <c r="R197" s="124">
        <f t="shared" si="753"/>
        <v>0</v>
      </c>
      <c r="S197" s="124">
        <v>0</v>
      </c>
      <c r="T197" s="124">
        <f t="shared" si="711"/>
        <v>0</v>
      </c>
      <c r="U197" s="124"/>
      <c r="V197" s="124">
        <f t="shared" si="712"/>
        <v>0</v>
      </c>
      <c r="W197" s="124"/>
      <c r="X197" s="124">
        <f t="shared" si="713"/>
        <v>0</v>
      </c>
      <c r="Y197" s="124">
        <v>232</v>
      </c>
      <c r="Z197" s="124">
        <f t="shared" si="754"/>
        <v>26337837.318777598</v>
      </c>
      <c r="AA197" s="124"/>
      <c r="AB197" s="124"/>
      <c r="AC197" s="124"/>
      <c r="AD197" s="124">
        <f t="shared" si="714"/>
        <v>0</v>
      </c>
      <c r="AE197" s="124"/>
      <c r="AF197" s="124"/>
      <c r="AG197" s="124"/>
      <c r="AH197" s="124">
        <f t="shared" si="715"/>
        <v>0</v>
      </c>
      <c r="AI197" s="124"/>
      <c r="AJ197" s="124"/>
      <c r="AK197" s="130"/>
      <c r="AL197" s="124">
        <f t="shared" si="716"/>
        <v>0</v>
      </c>
      <c r="AM197" s="124">
        <v>0</v>
      </c>
      <c r="AN197" s="124">
        <f t="shared" si="717"/>
        <v>0</v>
      </c>
      <c r="AO197" s="124"/>
      <c r="AP197" s="124">
        <f t="shared" si="718"/>
        <v>0</v>
      </c>
      <c r="AQ197" s="124">
        <v>0</v>
      </c>
      <c r="AR197" s="124">
        <f t="shared" si="719"/>
        <v>0</v>
      </c>
      <c r="AS197" s="140">
        <v>100</v>
      </c>
      <c r="AT197" s="124">
        <f t="shared" si="755"/>
        <v>11986189.952016002</v>
      </c>
      <c r="AU197" s="124"/>
      <c r="AV197" s="124">
        <f t="shared" si="720"/>
        <v>0</v>
      </c>
      <c r="AW197" s="124"/>
      <c r="AX197" s="124">
        <f t="shared" si="721"/>
        <v>0</v>
      </c>
      <c r="AY197" s="124">
        <v>0</v>
      </c>
      <c r="AZ197" s="124">
        <f t="shared" si="722"/>
        <v>0</v>
      </c>
      <c r="BA197" s="124"/>
      <c r="BB197" s="124">
        <f t="shared" si="723"/>
        <v>0</v>
      </c>
      <c r="BC197" s="124"/>
      <c r="BD197" s="124">
        <f t="shared" si="724"/>
        <v>0</v>
      </c>
      <c r="BE197" s="124"/>
      <c r="BF197" s="124">
        <f t="shared" si="725"/>
        <v>0</v>
      </c>
      <c r="BG197" s="124"/>
      <c r="BH197" s="124">
        <f t="shared" si="726"/>
        <v>0</v>
      </c>
      <c r="BI197" s="124"/>
      <c r="BJ197" s="124"/>
      <c r="BK197" s="124"/>
      <c r="BL197" s="124">
        <f t="shared" si="727"/>
        <v>0</v>
      </c>
      <c r="BM197" s="124"/>
      <c r="BN197" s="124">
        <f t="shared" si="728"/>
        <v>0</v>
      </c>
      <c r="BO197" s="124"/>
      <c r="BP197" s="124">
        <f t="shared" si="729"/>
        <v>0</v>
      </c>
      <c r="BQ197" s="124">
        <v>0</v>
      </c>
      <c r="BR197" s="124">
        <f t="shared" si="730"/>
        <v>0</v>
      </c>
      <c r="BS197" s="124"/>
      <c r="BT197" s="124">
        <f t="shared" si="731"/>
        <v>0</v>
      </c>
      <c r="BU197" s="124"/>
      <c r="BV197" s="124">
        <f t="shared" si="732"/>
        <v>0</v>
      </c>
      <c r="BW197" s="124"/>
      <c r="BX197" s="129">
        <f t="shared" si="733"/>
        <v>0</v>
      </c>
      <c r="BY197" s="124"/>
      <c r="BZ197" s="124">
        <f t="shared" si="734"/>
        <v>0</v>
      </c>
      <c r="CA197" s="124"/>
      <c r="CB197" s="124">
        <f t="shared" si="735"/>
        <v>0</v>
      </c>
      <c r="CC197" s="124"/>
      <c r="CD197" s="124">
        <f t="shared" si="736"/>
        <v>0</v>
      </c>
      <c r="CE197" s="124"/>
      <c r="CF197" s="124">
        <f t="shared" si="737"/>
        <v>0</v>
      </c>
      <c r="CG197" s="124"/>
      <c r="CH197" s="124">
        <f t="shared" si="738"/>
        <v>0</v>
      </c>
      <c r="CI197" s="124"/>
      <c r="CJ197" s="124">
        <f t="shared" si="739"/>
        <v>0</v>
      </c>
      <c r="CK197" s="124"/>
      <c r="CL197" s="124">
        <f t="shared" si="740"/>
        <v>0</v>
      </c>
      <c r="CM197" s="124"/>
      <c r="CN197" s="124">
        <f t="shared" si="741"/>
        <v>0</v>
      </c>
      <c r="CO197" s="124">
        <v>0</v>
      </c>
      <c r="CP197" s="124">
        <f t="shared" si="691"/>
        <v>0</v>
      </c>
      <c r="CQ197" s="124"/>
      <c r="CR197" s="124">
        <f t="shared" si="742"/>
        <v>0</v>
      </c>
      <c r="CS197" s="124"/>
      <c r="CT197" s="124">
        <f t="shared" si="743"/>
        <v>0</v>
      </c>
      <c r="CU197" s="124"/>
      <c r="CV197" s="124">
        <f t="shared" si="744"/>
        <v>0</v>
      </c>
      <c r="CW197" s="124"/>
      <c r="CX197" s="124">
        <f t="shared" si="745"/>
        <v>0</v>
      </c>
      <c r="CY197" s="140"/>
      <c r="CZ197" s="124">
        <f t="shared" si="746"/>
        <v>0</v>
      </c>
      <c r="DA197" s="124"/>
      <c r="DB197" s="129">
        <f t="shared" si="747"/>
        <v>0</v>
      </c>
      <c r="DC197" s="124"/>
      <c r="DD197" s="124">
        <f t="shared" si="748"/>
        <v>0</v>
      </c>
      <c r="DE197" s="141"/>
      <c r="DF197" s="124">
        <f t="shared" si="749"/>
        <v>0</v>
      </c>
      <c r="DG197" s="124"/>
      <c r="DH197" s="124">
        <f t="shared" si="750"/>
        <v>0</v>
      </c>
      <c r="DI197" s="124"/>
      <c r="DJ197" s="124">
        <f t="shared" si="751"/>
        <v>0</v>
      </c>
      <c r="DK197" s="124"/>
      <c r="DL197" s="129">
        <f t="shared" si="752"/>
        <v>0</v>
      </c>
      <c r="DM197" s="124">
        <f t="shared" si="756"/>
        <v>332</v>
      </c>
      <c r="DN197" s="124">
        <f t="shared" si="756"/>
        <v>38324027.270793602</v>
      </c>
    </row>
    <row r="198" spans="1:119" ht="45" customHeight="1" x14ac:dyDescent="0.25">
      <c r="A198" s="104"/>
      <c r="B198" s="135">
        <v>164</v>
      </c>
      <c r="C198" s="235" t="s">
        <v>482</v>
      </c>
      <c r="D198" s="118" t="s">
        <v>483</v>
      </c>
      <c r="E198" s="107">
        <f t="shared" si="586"/>
        <v>23460</v>
      </c>
      <c r="F198" s="108">
        <v>23500</v>
      </c>
      <c r="G198" s="136">
        <v>5.14</v>
      </c>
      <c r="H198" s="120">
        <v>1</v>
      </c>
      <c r="I198" s="121"/>
      <c r="J198" s="121"/>
      <c r="K198" s="121"/>
      <c r="L198" s="242">
        <v>0.20549999999999999</v>
      </c>
      <c r="M198" s="122">
        <v>1.4</v>
      </c>
      <c r="N198" s="122">
        <v>1.68</v>
      </c>
      <c r="O198" s="122">
        <v>2.23</v>
      </c>
      <c r="P198" s="123">
        <v>2.57</v>
      </c>
      <c r="Q198" s="124">
        <v>0</v>
      </c>
      <c r="R198" s="124">
        <f t="shared" si="753"/>
        <v>0</v>
      </c>
      <c r="S198" s="124">
        <v>0</v>
      </c>
      <c r="T198" s="124">
        <f t="shared" si="711"/>
        <v>0</v>
      </c>
      <c r="U198" s="124"/>
      <c r="V198" s="124">
        <f t="shared" si="712"/>
        <v>0</v>
      </c>
      <c r="W198" s="124"/>
      <c r="X198" s="124">
        <f t="shared" si="713"/>
        <v>0</v>
      </c>
      <c r="Y198" s="124">
        <v>103</v>
      </c>
      <c r="Z198" s="124">
        <f t="shared" si="754"/>
        <v>14515232.836057333</v>
      </c>
      <c r="AA198" s="124"/>
      <c r="AB198" s="124"/>
      <c r="AC198" s="124"/>
      <c r="AD198" s="124">
        <f t="shared" si="714"/>
        <v>0</v>
      </c>
      <c r="AE198" s="124"/>
      <c r="AF198" s="124"/>
      <c r="AG198" s="124"/>
      <c r="AH198" s="124">
        <f t="shared" si="715"/>
        <v>0</v>
      </c>
      <c r="AI198" s="124"/>
      <c r="AJ198" s="124"/>
      <c r="AK198" s="130"/>
      <c r="AL198" s="124">
        <f t="shared" si="716"/>
        <v>0</v>
      </c>
      <c r="AM198" s="124">
        <v>0</v>
      </c>
      <c r="AN198" s="124">
        <f t="shared" si="717"/>
        <v>0</v>
      </c>
      <c r="AO198" s="124"/>
      <c r="AP198" s="124">
        <f t="shared" si="718"/>
        <v>0</v>
      </c>
      <c r="AQ198" s="124">
        <v>0</v>
      </c>
      <c r="AR198" s="124">
        <f t="shared" si="719"/>
        <v>0</v>
      </c>
      <c r="AS198" s="140">
        <v>172</v>
      </c>
      <c r="AT198" s="124">
        <f t="shared" si="755"/>
        <v>25790699.121144529</v>
      </c>
      <c r="AU198" s="124"/>
      <c r="AV198" s="124">
        <f t="shared" si="720"/>
        <v>0</v>
      </c>
      <c r="AW198" s="124"/>
      <c r="AX198" s="124">
        <f t="shared" si="721"/>
        <v>0</v>
      </c>
      <c r="AY198" s="124">
        <v>0</v>
      </c>
      <c r="AZ198" s="124">
        <f t="shared" si="722"/>
        <v>0</v>
      </c>
      <c r="BA198" s="124"/>
      <c r="BB198" s="124">
        <f t="shared" si="723"/>
        <v>0</v>
      </c>
      <c r="BC198" s="124"/>
      <c r="BD198" s="124">
        <f t="shared" si="724"/>
        <v>0</v>
      </c>
      <c r="BE198" s="124"/>
      <c r="BF198" s="124">
        <f t="shared" si="725"/>
        <v>0</v>
      </c>
      <c r="BG198" s="124"/>
      <c r="BH198" s="124">
        <f t="shared" si="726"/>
        <v>0</v>
      </c>
      <c r="BI198" s="124"/>
      <c r="BJ198" s="124"/>
      <c r="BK198" s="124"/>
      <c r="BL198" s="124">
        <f t="shared" si="727"/>
        <v>0</v>
      </c>
      <c r="BM198" s="124"/>
      <c r="BN198" s="124">
        <f t="shared" si="728"/>
        <v>0</v>
      </c>
      <c r="BO198" s="124"/>
      <c r="BP198" s="124">
        <f t="shared" si="729"/>
        <v>0</v>
      </c>
      <c r="BQ198" s="124">
        <v>0</v>
      </c>
      <c r="BR198" s="124">
        <f t="shared" si="730"/>
        <v>0</v>
      </c>
      <c r="BS198" s="124"/>
      <c r="BT198" s="124">
        <f t="shared" si="731"/>
        <v>0</v>
      </c>
      <c r="BU198" s="124"/>
      <c r="BV198" s="124">
        <f t="shared" si="732"/>
        <v>0</v>
      </c>
      <c r="BW198" s="124"/>
      <c r="BX198" s="129">
        <f t="shared" si="733"/>
        <v>0</v>
      </c>
      <c r="BY198" s="124"/>
      <c r="BZ198" s="124">
        <f t="shared" si="734"/>
        <v>0</v>
      </c>
      <c r="CA198" s="124"/>
      <c r="CB198" s="124">
        <f t="shared" si="735"/>
        <v>0</v>
      </c>
      <c r="CC198" s="124"/>
      <c r="CD198" s="124">
        <f t="shared" si="736"/>
        <v>0</v>
      </c>
      <c r="CE198" s="124"/>
      <c r="CF198" s="124">
        <f t="shared" si="737"/>
        <v>0</v>
      </c>
      <c r="CG198" s="124"/>
      <c r="CH198" s="124">
        <f t="shared" si="738"/>
        <v>0</v>
      </c>
      <c r="CI198" s="124"/>
      <c r="CJ198" s="124">
        <f t="shared" si="739"/>
        <v>0</v>
      </c>
      <c r="CK198" s="124"/>
      <c r="CL198" s="124">
        <f t="shared" si="740"/>
        <v>0</v>
      </c>
      <c r="CM198" s="124"/>
      <c r="CN198" s="124">
        <f t="shared" si="741"/>
        <v>0</v>
      </c>
      <c r="CO198" s="124">
        <v>0</v>
      </c>
      <c r="CP198" s="124">
        <f t="shared" si="691"/>
        <v>0</v>
      </c>
      <c r="CQ198" s="124"/>
      <c r="CR198" s="124">
        <f t="shared" si="742"/>
        <v>0</v>
      </c>
      <c r="CS198" s="124"/>
      <c r="CT198" s="124">
        <f t="shared" si="743"/>
        <v>0</v>
      </c>
      <c r="CU198" s="124"/>
      <c r="CV198" s="124">
        <f t="shared" si="744"/>
        <v>0</v>
      </c>
      <c r="CW198" s="124"/>
      <c r="CX198" s="124">
        <f t="shared" si="745"/>
        <v>0</v>
      </c>
      <c r="CY198" s="140"/>
      <c r="CZ198" s="124">
        <f t="shared" si="746"/>
        <v>0</v>
      </c>
      <c r="DA198" s="124"/>
      <c r="DB198" s="129">
        <f t="shared" si="747"/>
        <v>0</v>
      </c>
      <c r="DC198" s="124"/>
      <c r="DD198" s="124">
        <f t="shared" si="748"/>
        <v>0</v>
      </c>
      <c r="DE198" s="141"/>
      <c r="DF198" s="124">
        <f t="shared" si="749"/>
        <v>0</v>
      </c>
      <c r="DG198" s="124"/>
      <c r="DH198" s="124">
        <f t="shared" si="750"/>
        <v>0</v>
      </c>
      <c r="DI198" s="124"/>
      <c r="DJ198" s="124">
        <f t="shared" si="751"/>
        <v>0</v>
      </c>
      <c r="DK198" s="124"/>
      <c r="DL198" s="129">
        <f t="shared" si="752"/>
        <v>0</v>
      </c>
      <c r="DM198" s="124">
        <f t="shared" si="756"/>
        <v>275</v>
      </c>
      <c r="DN198" s="124">
        <f t="shared" si="756"/>
        <v>40305931.957201861</v>
      </c>
    </row>
    <row r="199" spans="1:119" ht="45" customHeight="1" x14ac:dyDescent="0.25">
      <c r="A199" s="104"/>
      <c r="B199" s="135">
        <v>165</v>
      </c>
      <c r="C199" s="235" t="s">
        <v>484</v>
      </c>
      <c r="D199" s="118" t="s">
        <v>485</v>
      </c>
      <c r="E199" s="107">
        <f t="shared" si="586"/>
        <v>23460</v>
      </c>
      <c r="F199" s="108">
        <v>23500</v>
      </c>
      <c r="G199" s="136">
        <v>7.18</v>
      </c>
      <c r="H199" s="120">
        <v>1</v>
      </c>
      <c r="I199" s="121"/>
      <c r="J199" s="121"/>
      <c r="K199" s="121"/>
      <c r="L199" s="242">
        <v>0.314</v>
      </c>
      <c r="M199" s="122">
        <v>1.4</v>
      </c>
      <c r="N199" s="122">
        <v>1.68</v>
      </c>
      <c r="O199" s="122">
        <v>2.23</v>
      </c>
      <c r="P199" s="123">
        <v>2.57</v>
      </c>
      <c r="Q199" s="124">
        <v>0</v>
      </c>
      <c r="R199" s="124">
        <f t="shared" si="753"/>
        <v>0</v>
      </c>
      <c r="S199" s="124">
        <v>0</v>
      </c>
      <c r="T199" s="124">
        <f t="shared" si="711"/>
        <v>0</v>
      </c>
      <c r="U199" s="124"/>
      <c r="V199" s="124">
        <f t="shared" si="712"/>
        <v>0</v>
      </c>
      <c r="W199" s="124"/>
      <c r="X199" s="124">
        <f t="shared" si="713"/>
        <v>0</v>
      </c>
      <c r="Y199" s="124">
        <v>71</v>
      </c>
      <c r="Z199" s="124">
        <f t="shared" si="754"/>
        <v>15040966.595834665</v>
      </c>
      <c r="AA199" s="124"/>
      <c r="AB199" s="124"/>
      <c r="AC199" s="124"/>
      <c r="AD199" s="124">
        <f t="shared" si="714"/>
        <v>0</v>
      </c>
      <c r="AE199" s="124"/>
      <c r="AF199" s="124"/>
      <c r="AG199" s="124"/>
      <c r="AH199" s="124">
        <f t="shared" si="715"/>
        <v>0</v>
      </c>
      <c r="AI199" s="124"/>
      <c r="AJ199" s="124"/>
      <c r="AK199" s="130"/>
      <c r="AL199" s="124">
        <f t="shared" si="716"/>
        <v>0</v>
      </c>
      <c r="AM199" s="124">
        <v>0</v>
      </c>
      <c r="AN199" s="124">
        <f t="shared" si="717"/>
        <v>0</v>
      </c>
      <c r="AO199" s="124"/>
      <c r="AP199" s="124">
        <f t="shared" si="718"/>
        <v>0</v>
      </c>
      <c r="AQ199" s="124">
        <v>0</v>
      </c>
      <c r="AR199" s="124">
        <f t="shared" si="719"/>
        <v>0</v>
      </c>
      <c r="AS199" s="140">
        <v>33</v>
      </c>
      <c r="AT199" s="124">
        <f t="shared" si="755"/>
        <v>7626296.1758367987</v>
      </c>
      <c r="AU199" s="124"/>
      <c r="AV199" s="124">
        <f t="shared" si="720"/>
        <v>0</v>
      </c>
      <c r="AW199" s="124"/>
      <c r="AX199" s="124">
        <f t="shared" si="721"/>
        <v>0</v>
      </c>
      <c r="AY199" s="124">
        <v>0</v>
      </c>
      <c r="AZ199" s="124">
        <f t="shared" si="722"/>
        <v>0</v>
      </c>
      <c r="BA199" s="124"/>
      <c r="BB199" s="124">
        <f t="shared" si="723"/>
        <v>0</v>
      </c>
      <c r="BC199" s="124"/>
      <c r="BD199" s="124">
        <f t="shared" si="724"/>
        <v>0</v>
      </c>
      <c r="BE199" s="124"/>
      <c r="BF199" s="124">
        <f t="shared" si="725"/>
        <v>0</v>
      </c>
      <c r="BG199" s="124"/>
      <c r="BH199" s="124">
        <f t="shared" si="726"/>
        <v>0</v>
      </c>
      <c r="BI199" s="124"/>
      <c r="BJ199" s="124"/>
      <c r="BK199" s="124"/>
      <c r="BL199" s="124">
        <f t="shared" si="727"/>
        <v>0</v>
      </c>
      <c r="BM199" s="124"/>
      <c r="BN199" s="124">
        <f t="shared" si="728"/>
        <v>0</v>
      </c>
      <c r="BO199" s="124"/>
      <c r="BP199" s="124">
        <f t="shared" si="729"/>
        <v>0</v>
      </c>
      <c r="BQ199" s="124">
        <v>0</v>
      </c>
      <c r="BR199" s="124">
        <f t="shared" si="730"/>
        <v>0</v>
      </c>
      <c r="BS199" s="124"/>
      <c r="BT199" s="124">
        <f t="shared" si="731"/>
        <v>0</v>
      </c>
      <c r="BU199" s="124"/>
      <c r="BV199" s="124">
        <f t="shared" si="732"/>
        <v>0</v>
      </c>
      <c r="BW199" s="124"/>
      <c r="BX199" s="129">
        <f t="shared" si="733"/>
        <v>0</v>
      </c>
      <c r="BY199" s="124"/>
      <c r="BZ199" s="124">
        <f t="shared" si="734"/>
        <v>0</v>
      </c>
      <c r="CA199" s="124"/>
      <c r="CB199" s="124">
        <f t="shared" si="735"/>
        <v>0</v>
      </c>
      <c r="CC199" s="124"/>
      <c r="CD199" s="124">
        <f t="shared" si="736"/>
        <v>0</v>
      </c>
      <c r="CE199" s="124"/>
      <c r="CF199" s="124">
        <f t="shared" si="737"/>
        <v>0</v>
      </c>
      <c r="CG199" s="124"/>
      <c r="CH199" s="124">
        <f t="shared" si="738"/>
        <v>0</v>
      </c>
      <c r="CI199" s="124"/>
      <c r="CJ199" s="124">
        <f t="shared" si="739"/>
        <v>0</v>
      </c>
      <c r="CK199" s="124"/>
      <c r="CL199" s="124">
        <f t="shared" si="740"/>
        <v>0</v>
      </c>
      <c r="CM199" s="124"/>
      <c r="CN199" s="124">
        <f t="shared" si="741"/>
        <v>0</v>
      </c>
      <c r="CO199" s="124">
        <v>0</v>
      </c>
      <c r="CP199" s="124">
        <f t="shared" si="691"/>
        <v>0</v>
      </c>
      <c r="CQ199" s="124"/>
      <c r="CR199" s="124">
        <f t="shared" si="742"/>
        <v>0</v>
      </c>
      <c r="CS199" s="124"/>
      <c r="CT199" s="124">
        <f t="shared" si="743"/>
        <v>0</v>
      </c>
      <c r="CU199" s="124"/>
      <c r="CV199" s="124">
        <f t="shared" si="744"/>
        <v>0</v>
      </c>
      <c r="CW199" s="124"/>
      <c r="CX199" s="124">
        <f t="shared" si="745"/>
        <v>0</v>
      </c>
      <c r="CY199" s="140"/>
      <c r="CZ199" s="124">
        <f t="shared" si="746"/>
        <v>0</v>
      </c>
      <c r="DA199" s="124"/>
      <c r="DB199" s="129">
        <f t="shared" si="747"/>
        <v>0</v>
      </c>
      <c r="DC199" s="124"/>
      <c r="DD199" s="124">
        <f t="shared" si="748"/>
        <v>0</v>
      </c>
      <c r="DE199" s="141"/>
      <c r="DF199" s="124">
        <f t="shared" si="749"/>
        <v>0</v>
      </c>
      <c r="DG199" s="124"/>
      <c r="DH199" s="124">
        <f t="shared" si="750"/>
        <v>0</v>
      </c>
      <c r="DI199" s="124"/>
      <c r="DJ199" s="124">
        <f t="shared" si="751"/>
        <v>0</v>
      </c>
      <c r="DK199" s="124"/>
      <c r="DL199" s="129">
        <f t="shared" si="752"/>
        <v>0</v>
      </c>
      <c r="DM199" s="124">
        <f t="shared" si="756"/>
        <v>104</v>
      </c>
      <c r="DN199" s="124">
        <f t="shared" si="756"/>
        <v>22667262.771671463</v>
      </c>
    </row>
    <row r="200" spans="1:119" ht="45" customHeight="1" x14ac:dyDescent="0.25">
      <c r="A200" s="104"/>
      <c r="B200" s="135">
        <v>166</v>
      </c>
      <c r="C200" s="235" t="s">
        <v>486</v>
      </c>
      <c r="D200" s="118" t="s">
        <v>487</v>
      </c>
      <c r="E200" s="107">
        <f t="shared" si="586"/>
        <v>23460</v>
      </c>
      <c r="F200" s="108">
        <v>23500</v>
      </c>
      <c r="G200" s="136">
        <v>8.49</v>
      </c>
      <c r="H200" s="120">
        <v>1</v>
      </c>
      <c r="I200" s="121"/>
      <c r="J200" s="121"/>
      <c r="K200" s="121"/>
      <c r="L200" s="242">
        <v>7.1900000000000006E-2</v>
      </c>
      <c r="M200" s="122">
        <v>1.4</v>
      </c>
      <c r="N200" s="122">
        <v>1.68</v>
      </c>
      <c r="O200" s="122">
        <v>2.23</v>
      </c>
      <c r="P200" s="123">
        <v>2.57</v>
      </c>
      <c r="Q200" s="124">
        <v>0</v>
      </c>
      <c r="R200" s="124">
        <f t="shared" si="753"/>
        <v>0</v>
      </c>
      <c r="S200" s="124">
        <v>0</v>
      </c>
      <c r="T200" s="124">
        <f t="shared" si="711"/>
        <v>0</v>
      </c>
      <c r="U200" s="124"/>
      <c r="V200" s="124">
        <f t="shared" si="712"/>
        <v>0</v>
      </c>
      <c r="W200" s="124"/>
      <c r="X200" s="124">
        <f t="shared" si="713"/>
        <v>0</v>
      </c>
      <c r="Y200" s="124">
        <v>135</v>
      </c>
      <c r="Z200" s="124">
        <f t="shared" si="754"/>
        <v>28478065.942674004</v>
      </c>
      <c r="AA200" s="124"/>
      <c r="AB200" s="124"/>
      <c r="AC200" s="124"/>
      <c r="AD200" s="124">
        <f t="shared" si="714"/>
        <v>0</v>
      </c>
      <c r="AE200" s="124"/>
      <c r="AF200" s="124"/>
      <c r="AG200" s="124"/>
      <c r="AH200" s="124">
        <f t="shared" si="715"/>
        <v>0</v>
      </c>
      <c r="AI200" s="124"/>
      <c r="AJ200" s="124"/>
      <c r="AK200" s="130"/>
      <c r="AL200" s="124">
        <f t="shared" si="716"/>
        <v>0</v>
      </c>
      <c r="AM200" s="124">
        <v>0</v>
      </c>
      <c r="AN200" s="124">
        <f t="shared" si="717"/>
        <v>0</v>
      </c>
      <c r="AO200" s="124"/>
      <c r="AP200" s="124">
        <f t="shared" si="718"/>
        <v>0</v>
      </c>
      <c r="AQ200" s="124">
        <v>0</v>
      </c>
      <c r="AR200" s="124">
        <f t="shared" si="719"/>
        <v>0</v>
      </c>
      <c r="AS200" s="140">
        <v>79</v>
      </c>
      <c r="AT200" s="124">
        <f t="shared" si="755"/>
        <v>17076811.678129517</v>
      </c>
      <c r="AU200" s="124"/>
      <c r="AV200" s="124">
        <f t="shared" si="720"/>
        <v>0</v>
      </c>
      <c r="AW200" s="124"/>
      <c r="AX200" s="124">
        <f t="shared" si="721"/>
        <v>0</v>
      </c>
      <c r="AY200" s="124">
        <v>0</v>
      </c>
      <c r="AZ200" s="124">
        <f t="shared" si="722"/>
        <v>0</v>
      </c>
      <c r="BA200" s="124"/>
      <c r="BB200" s="124">
        <f t="shared" si="723"/>
        <v>0</v>
      </c>
      <c r="BC200" s="124"/>
      <c r="BD200" s="124">
        <f t="shared" si="724"/>
        <v>0</v>
      </c>
      <c r="BE200" s="124"/>
      <c r="BF200" s="124">
        <f t="shared" si="725"/>
        <v>0</v>
      </c>
      <c r="BG200" s="124"/>
      <c r="BH200" s="124">
        <f t="shared" si="726"/>
        <v>0</v>
      </c>
      <c r="BI200" s="124"/>
      <c r="BJ200" s="124"/>
      <c r="BK200" s="124"/>
      <c r="BL200" s="124">
        <f t="shared" si="727"/>
        <v>0</v>
      </c>
      <c r="BM200" s="124"/>
      <c r="BN200" s="124">
        <f t="shared" si="728"/>
        <v>0</v>
      </c>
      <c r="BO200" s="124"/>
      <c r="BP200" s="124">
        <f t="shared" si="729"/>
        <v>0</v>
      </c>
      <c r="BQ200" s="124">
        <v>0</v>
      </c>
      <c r="BR200" s="124">
        <f t="shared" si="730"/>
        <v>0</v>
      </c>
      <c r="BS200" s="124"/>
      <c r="BT200" s="124">
        <f t="shared" si="731"/>
        <v>0</v>
      </c>
      <c r="BU200" s="124"/>
      <c r="BV200" s="124">
        <f t="shared" si="732"/>
        <v>0</v>
      </c>
      <c r="BW200" s="124"/>
      <c r="BX200" s="129">
        <f t="shared" si="733"/>
        <v>0</v>
      </c>
      <c r="BY200" s="124"/>
      <c r="BZ200" s="124">
        <f t="shared" si="734"/>
        <v>0</v>
      </c>
      <c r="CA200" s="124"/>
      <c r="CB200" s="124">
        <f t="shared" si="735"/>
        <v>0</v>
      </c>
      <c r="CC200" s="124"/>
      <c r="CD200" s="124">
        <f t="shared" si="736"/>
        <v>0</v>
      </c>
      <c r="CE200" s="124"/>
      <c r="CF200" s="124">
        <f t="shared" si="737"/>
        <v>0</v>
      </c>
      <c r="CG200" s="124"/>
      <c r="CH200" s="124">
        <f t="shared" si="738"/>
        <v>0</v>
      </c>
      <c r="CI200" s="124"/>
      <c r="CJ200" s="124">
        <f t="shared" si="739"/>
        <v>0</v>
      </c>
      <c r="CK200" s="124"/>
      <c r="CL200" s="124">
        <f t="shared" si="740"/>
        <v>0</v>
      </c>
      <c r="CM200" s="124"/>
      <c r="CN200" s="124">
        <f t="shared" si="741"/>
        <v>0</v>
      </c>
      <c r="CO200" s="124">
        <v>0</v>
      </c>
      <c r="CP200" s="124">
        <f t="shared" si="691"/>
        <v>0</v>
      </c>
      <c r="CQ200" s="124"/>
      <c r="CR200" s="124">
        <f t="shared" si="742"/>
        <v>0</v>
      </c>
      <c r="CS200" s="124"/>
      <c r="CT200" s="124">
        <f t="shared" si="743"/>
        <v>0</v>
      </c>
      <c r="CU200" s="124"/>
      <c r="CV200" s="124">
        <f t="shared" si="744"/>
        <v>0</v>
      </c>
      <c r="CW200" s="124"/>
      <c r="CX200" s="124">
        <f t="shared" si="745"/>
        <v>0</v>
      </c>
      <c r="CY200" s="140"/>
      <c r="CZ200" s="124">
        <f t="shared" si="746"/>
        <v>0</v>
      </c>
      <c r="DA200" s="124"/>
      <c r="DB200" s="129">
        <f t="shared" si="747"/>
        <v>0</v>
      </c>
      <c r="DC200" s="124"/>
      <c r="DD200" s="124">
        <f t="shared" si="748"/>
        <v>0</v>
      </c>
      <c r="DE200" s="141"/>
      <c r="DF200" s="124">
        <f t="shared" si="749"/>
        <v>0</v>
      </c>
      <c r="DG200" s="124"/>
      <c r="DH200" s="124">
        <f t="shared" si="750"/>
        <v>0</v>
      </c>
      <c r="DI200" s="124"/>
      <c r="DJ200" s="124">
        <f t="shared" si="751"/>
        <v>0</v>
      </c>
      <c r="DK200" s="124"/>
      <c r="DL200" s="129">
        <f t="shared" si="752"/>
        <v>0</v>
      </c>
      <c r="DM200" s="124">
        <f t="shared" si="756"/>
        <v>214</v>
      </c>
      <c r="DN200" s="124">
        <f t="shared" si="756"/>
        <v>45554877.62080352</v>
      </c>
    </row>
    <row r="201" spans="1:119" ht="45" customHeight="1" x14ac:dyDescent="0.25">
      <c r="A201" s="104"/>
      <c r="B201" s="135">
        <v>167</v>
      </c>
      <c r="C201" s="235" t="s">
        <v>488</v>
      </c>
      <c r="D201" s="118" t="s">
        <v>489</v>
      </c>
      <c r="E201" s="107">
        <f t="shared" si="586"/>
        <v>23460</v>
      </c>
      <c r="F201" s="108">
        <v>23500</v>
      </c>
      <c r="G201" s="120">
        <v>13.38</v>
      </c>
      <c r="H201" s="120">
        <v>1</v>
      </c>
      <c r="I201" s="121"/>
      <c r="J201" s="121"/>
      <c r="K201" s="121"/>
      <c r="L201" s="242">
        <v>1.89E-2</v>
      </c>
      <c r="M201" s="122">
        <v>1.4</v>
      </c>
      <c r="N201" s="122">
        <v>1.68</v>
      </c>
      <c r="O201" s="122">
        <v>2.23</v>
      </c>
      <c r="P201" s="123">
        <v>2.57</v>
      </c>
      <c r="Q201" s="124">
        <v>0</v>
      </c>
      <c r="R201" s="124">
        <f t="shared" si="753"/>
        <v>0</v>
      </c>
      <c r="S201" s="124">
        <v>0</v>
      </c>
      <c r="T201" s="124">
        <f t="shared" si="711"/>
        <v>0</v>
      </c>
      <c r="U201" s="124"/>
      <c r="V201" s="124">
        <f t="shared" si="712"/>
        <v>0</v>
      </c>
      <c r="W201" s="124"/>
      <c r="X201" s="124">
        <f t="shared" si="713"/>
        <v>0</v>
      </c>
      <c r="Y201" s="124">
        <v>193</v>
      </c>
      <c r="Z201" s="124">
        <f t="shared" si="754"/>
        <v>61529355.510730401</v>
      </c>
      <c r="AA201" s="124"/>
      <c r="AB201" s="124"/>
      <c r="AC201" s="124"/>
      <c r="AD201" s="124">
        <f t="shared" si="714"/>
        <v>0</v>
      </c>
      <c r="AE201" s="124"/>
      <c r="AF201" s="124"/>
      <c r="AG201" s="124"/>
      <c r="AH201" s="124">
        <f t="shared" si="715"/>
        <v>0</v>
      </c>
      <c r="AI201" s="124"/>
      <c r="AJ201" s="124"/>
      <c r="AK201" s="130"/>
      <c r="AL201" s="124">
        <f t="shared" si="716"/>
        <v>0</v>
      </c>
      <c r="AM201" s="124">
        <v>0</v>
      </c>
      <c r="AN201" s="124">
        <f t="shared" si="717"/>
        <v>0</v>
      </c>
      <c r="AO201" s="124"/>
      <c r="AP201" s="124">
        <f t="shared" si="718"/>
        <v>0</v>
      </c>
      <c r="AQ201" s="124">
        <v>0</v>
      </c>
      <c r="AR201" s="124">
        <f t="shared" si="719"/>
        <v>0</v>
      </c>
      <c r="AS201" s="139">
        <v>161</v>
      </c>
      <c r="AT201" s="124">
        <f t="shared" si="755"/>
        <v>51675325.06094896</v>
      </c>
      <c r="AU201" s="124"/>
      <c r="AV201" s="124">
        <f t="shared" si="720"/>
        <v>0</v>
      </c>
      <c r="AW201" s="124"/>
      <c r="AX201" s="124"/>
      <c r="AY201" s="124">
        <v>0</v>
      </c>
      <c r="AZ201" s="124"/>
      <c r="BA201" s="124"/>
      <c r="BB201" s="124"/>
      <c r="BC201" s="124"/>
      <c r="BD201" s="124"/>
      <c r="BE201" s="124"/>
      <c r="BF201" s="124"/>
      <c r="BG201" s="124"/>
      <c r="BH201" s="124"/>
      <c r="BI201" s="124"/>
      <c r="BJ201" s="124"/>
      <c r="BK201" s="124"/>
      <c r="BL201" s="124"/>
      <c r="BM201" s="124"/>
      <c r="BN201" s="124"/>
      <c r="BO201" s="124"/>
      <c r="BP201" s="124"/>
      <c r="BQ201" s="124">
        <v>0</v>
      </c>
      <c r="BR201" s="124"/>
      <c r="BS201" s="124"/>
      <c r="BT201" s="124"/>
      <c r="BU201" s="124"/>
      <c r="BV201" s="124"/>
      <c r="BW201" s="124"/>
      <c r="BX201" s="129"/>
      <c r="BY201" s="124"/>
      <c r="BZ201" s="124"/>
      <c r="CA201" s="124"/>
      <c r="CB201" s="124"/>
      <c r="CC201" s="124"/>
      <c r="CD201" s="124"/>
      <c r="CE201" s="124"/>
      <c r="CF201" s="124"/>
      <c r="CG201" s="124"/>
      <c r="CH201" s="124"/>
      <c r="CI201" s="124"/>
      <c r="CJ201" s="124"/>
      <c r="CK201" s="124"/>
      <c r="CL201" s="124"/>
      <c r="CM201" s="124"/>
      <c r="CN201" s="124">
        <f t="shared" si="741"/>
        <v>0</v>
      </c>
      <c r="CO201" s="124">
        <v>0</v>
      </c>
      <c r="CP201" s="124"/>
      <c r="CQ201" s="124"/>
      <c r="CR201" s="124"/>
      <c r="CS201" s="124"/>
      <c r="CT201" s="124"/>
      <c r="CU201" s="124"/>
      <c r="CV201" s="124"/>
      <c r="CW201" s="124"/>
      <c r="CX201" s="124"/>
      <c r="CY201" s="140"/>
      <c r="CZ201" s="124"/>
      <c r="DA201" s="124"/>
      <c r="DB201" s="129"/>
      <c r="DC201" s="124"/>
      <c r="DD201" s="124"/>
      <c r="DE201" s="141"/>
      <c r="DF201" s="124"/>
      <c r="DG201" s="124"/>
      <c r="DH201" s="124">
        <f t="shared" si="750"/>
        <v>0</v>
      </c>
      <c r="DI201" s="124"/>
      <c r="DJ201" s="124"/>
      <c r="DK201" s="124"/>
      <c r="DL201" s="129"/>
      <c r="DM201" s="124">
        <f t="shared" si="756"/>
        <v>354</v>
      </c>
      <c r="DN201" s="124">
        <f t="shared" si="756"/>
        <v>113204680.57167935</v>
      </c>
    </row>
    <row r="202" spans="1:119" ht="45" customHeight="1" x14ac:dyDescent="0.25">
      <c r="A202" s="104"/>
      <c r="B202" s="135">
        <v>168</v>
      </c>
      <c r="C202" s="235" t="s">
        <v>490</v>
      </c>
      <c r="D202" s="118" t="s">
        <v>491</v>
      </c>
      <c r="E202" s="107">
        <f t="shared" si="586"/>
        <v>23460</v>
      </c>
      <c r="F202" s="108">
        <v>23500</v>
      </c>
      <c r="G202" s="136">
        <v>17.89</v>
      </c>
      <c r="H202" s="120">
        <v>1</v>
      </c>
      <c r="I202" s="121"/>
      <c r="J202" s="121"/>
      <c r="K202" s="121"/>
      <c r="L202" s="242">
        <v>2.4400000000000002E-2</v>
      </c>
      <c r="M202" s="122">
        <v>1.4</v>
      </c>
      <c r="N202" s="122">
        <v>1.68</v>
      </c>
      <c r="O202" s="122">
        <v>2.23</v>
      </c>
      <c r="P202" s="123">
        <v>2.57</v>
      </c>
      <c r="Q202" s="124">
        <v>0</v>
      </c>
      <c r="R202" s="124">
        <f t="shared" si="753"/>
        <v>0</v>
      </c>
      <c r="S202" s="124">
        <v>0</v>
      </c>
      <c r="T202" s="124">
        <f t="shared" si="711"/>
        <v>0</v>
      </c>
      <c r="U202" s="124"/>
      <c r="V202" s="124">
        <f t="shared" si="712"/>
        <v>0</v>
      </c>
      <c r="W202" s="124"/>
      <c r="X202" s="124">
        <f t="shared" si="713"/>
        <v>0</v>
      </c>
      <c r="Y202" s="124">
        <v>173</v>
      </c>
      <c r="Z202" s="124">
        <f t="shared" si="754"/>
        <v>74071295.209893867</v>
      </c>
      <c r="AA202" s="124"/>
      <c r="AB202" s="124"/>
      <c r="AC202" s="124"/>
      <c r="AD202" s="124">
        <f t="shared" si="714"/>
        <v>0</v>
      </c>
      <c r="AE202" s="124"/>
      <c r="AF202" s="124"/>
      <c r="AG202" s="124"/>
      <c r="AH202" s="124">
        <f t="shared" si="715"/>
        <v>0</v>
      </c>
      <c r="AI202" s="124"/>
      <c r="AJ202" s="124"/>
      <c r="AK202" s="130"/>
      <c r="AL202" s="124">
        <f t="shared" si="716"/>
        <v>0</v>
      </c>
      <c r="AM202" s="124">
        <v>0</v>
      </c>
      <c r="AN202" s="124">
        <f t="shared" si="717"/>
        <v>0</v>
      </c>
      <c r="AO202" s="124"/>
      <c r="AP202" s="124">
        <f t="shared" si="718"/>
        <v>0</v>
      </c>
      <c r="AQ202" s="124">
        <v>0</v>
      </c>
      <c r="AR202" s="124">
        <f t="shared" si="719"/>
        <v>0</v>
      </c>
      <c r="AS202" s="139">
        <v>170</v>
      </c>
      <c r="AT202" s="124">
        <f t="shared" si="755"/>
        <v>73420611.219785601</v>
      </c>
      <c r="AU202" s="124"/>
      <c r="AV202" s="124">
        <f t="shared" si="720"/>
        <v>0</v>
      </c>
      <c r="AW202" s="124"/>
      <c r="AX202" s="124"/>
      <c r="AY202" s="124">
        <v>0</v>
      </c>
      <c r="AZ202" s="124"/>
      <c r="BA202" s="124"/>
      <c r="BB202" s="124"/>
      <c r="BC202" s="124"/>
      <c r="BD202" s="124"/>
      <c r="BE202" s="124"/>
      <c r="BF202" s="124"/>
      <c r="BG202" s="124"/>
      <c r="BH202" s="124"/>
      <c r="BI202" s="124"/>
      <c r="BJ202" s="124"/>
      <c r="BK202" s="124"/>
      <c r="BL202" s="124"/>
      <c r="BM202" s="124"/>
      <c r="BN202" s="124"/>
      <c r="BO202" s="124"/>
      <c r="BP202" s="124"/>
      <c r="BQ202" s="124">
        <v>0</v>
      </c>
      <c r="BR202" s="124"/>
      <c r="BS202" s="124"/>
      <c r="BT202" s="124"/>
      <c r="BU202" s="124"/>
      <c r="BV202" s="124"/>
      <c r="BW202" s="124"/>
      <c r="BX202" s="129"/>
      <c r="BY202" s="124"/>
      <c r="BZ202" s="124"/>
      <c r="CA202" s="124"/>
      <c r="CB202" s="124"/>
      <c r="CC202" s="124"/>
      <c r="CD202" s="124"/>
      <c r="CE202" s="124"/>
      <c r="CF202" s="124"/>
      <c r="CG202" s="124"/>
      <c r="CH202" s="124"/>
      <c r="CI202" s="124"/>
      <c r="CJ202" s="124"/>
      <c r="CK202" s="124"/>
      <c r="CL202" s="124"/>
      <c r="CM202" s="124"/>
      <c r="CN202" s="124">
        <f t="shared" si="741"/>
        <v>0</v>
      </c>
      <c r="CO202" s="124">
        <v>0</v>
      </c>
      <c r="CP202" s="124"/>
      <c r="CQ202" s="124"/>
      <c r="CR202" s="124"/>
      <c r="CS202" s="124"/>
      <c r="CT202" s="124"/>
      <c r="CU202" s="124"/>
      <c r="CV202" s="124"/>
      <c r="CW202" s="124"/>
      <c r="CX202" s="124"/>
      <c r="CY202" s="140"/>
      <c r="CZ202" s="124"/>
      <c r="DA202" s="124"/>
      <c r="DB202" s="129"/>
      <c r="DC202" s="124"/>
      <c r="DD202" s="124"/>
      <c r="DE202" s="141"/>
      <c r="DF202" s="124"/>
      <c r="DG202" s="124"/>
      <c r="DH202" s="124">
        <f t="shared" si="750"/>
        <v>0</v>
      </c>
      <c r="DI202" s="124"/>
      <c r="DJ202" s="124"/>
      <c r="DK202" s="124"/>
      <c r="DL202" s="129"/>
      <c r="DM202" s="124">
        <f t="shared" si="756"/>
        <v>343</v>
      </c>
      <c r="DN202" s="124">
        <f t="shared" si="756"/>
        <v>147491906.42967945</v>
      </c>
    </row>
    <row r="203" spans="1:119" ht="45" customHeight="1" x14ac:dyDescent="0.25">
      <c r="A203" s="104"/>
      <c r="B203" s="135">
        <v>169</v>
      </c>
      <c r="C203" s="235" t="s">
        <v>492</v>
      </c>
      <c r="D203" s="118" t="s">
        <v>493</v>
      </c>
      <c r="E203" s="107">
        <f t="shared" si="586"/>
        <v>23460</v>
      </c>
      <c r="F203" s="108">
        <v>23500</v>
      </c>
      <c r="G203" s="136">
        <v>34.58</v>
      </c>
      <c r="H203" s="120">
        <v>1</v>
      </c>
      <c r="I203" s="121"/>
      <c r="J203" s="121"/>
      <c r="K203" s="121"/>
      <c r="L203" s="242">
        <v>7.3000000000000001E-3</v>
      </c>
      <c r="M203" s="122">
        <v>1.4</v>
      </c>
      <c r="N203" s="122">
        <v>1.68</v>
      </c>
      <c r="O203" s="122">
        <v>2.23</v>
      </c>
      <c r="P203" s="123">
        <v>2.57</v>
      </c>
      <c r="Q203" s="124">
        <v>0</v>
      </c>
      <c r="R203" s="124">
        <f t="shared" si="753"/>
        <v>0</v>
      </c>
      <c r="S203" s="124">
        <v>0</v>
      </c>
      <c r="T203" s="124">
        <f t="shared" si="711"/>
        <v>0</v>
      </c>
      <c r="U203" s="124"/>
      <c r="V203" s="124">
        <f t="shared" si="712"/>
        <v>0</v>
      </c>
      <c r="W203" s="124"/>
      <c r="X203" s="124">
        <f t="shared" si="713"/>
        <v>0</v>
      </c>
      <c r="Y203" s="124">
        <v>26</v>
      </c>
      <c r="Z203" s="124">
        <f t="shared" si="754"/>
        <v>21221693.942806941</v>
      </c>
      <c r="AA203" s="124"/>
      <c r="AB203" s="124"/>
      <c r="AC203" s="124"/>
      <c r="AD203" s="124">
        <f t="shared" si="714"/>
        <v>0</v>
      </c>
      <c r="AE203" s="124"/>
      <c r="AF203" s="124"/>
      <c r="AG203" s="124"/>
      <c r="AH203" s="124">
        <f t="shared" si="715"/>
        <v>0</v>
      </c>
      <c r="AI203" s="124"/>
      <c r="AJ203" s="124"/>
      <c r="AK203" s="130"/>
      <c r="AL203" s="124">
        <f t="shared" si="716"/>
        <v>0</v>
      </c>
      <c r="AM203" s="124">
        <v>0</v>
      </c>
      <c r="AN203" s="124">
        <f t="shared" si="717"/>
        <v>0</v>
      </c>
      <c r="AO203" s="124"/>
      <c r="AP203" s="124">
        <f t="shared" si="718"/>
        <v>0</v>
      </c>
      <c r="AQ203" s="124">
        <v>0</v>
      </c>
      <c r="AR203" s="124">
        <f t="shared" si="719"/>
        <v>0</v>
      </c>
      <c r="AS203" s="139">
        <v>190</v>
      </c>
      <c r="AT203" s="124">
        <f t="shared" si="755"/>
        <v>155491244.80242079</v>
      </c>
      <c r="AU203" s="124"/>
      <c r="AV203" s="124">
        <f t="shared" si="720"/>
        <v>0</v>
      </c>
      <c r="AW203" s="124"/>
      <c r="AX203" s="124"/>
      <c r="AY203" s="124">
        <v>0</v>
      </c>
      <c r="AZ203" s="124"/>
      <c r="BA203" s="124"/>
      <c r="BB203" s="124"/>
      <c r="BC203" s="124"/>
      <c r="BD203" s="124"/>
      <c r="BE203" s="124"/>
      <c r="BF203" s="124"/>
      <c r="BG203" s="124"/>
      <c r="BH203" s="124"/>
      <c r="BI203" s="124"/>
      <c r="BJ203" s="124"/>
      <c r="BK203" s="124"/>
      <c r="BL203" s="124"/>
      <c r="BM203" s="124"/>
      <c r="BN203" s="124"/>
      <c r="BO203" s="124"/>
      <c r="BP203" s="124"/>
      <c r="BQ203" s="124">
        <v>0</v>
      </c>
      <c r="BR203" s="124"/>
      <c r="BS203" s="124"/>
      <c r="BT203" s="124"/>
      <c r="BU203" s="124"/>
      <c r="BV203" s="124"/>
      <c r="BW203" s="124"/>
      <c r="BX203" s="129"/>
      <c r="BY203" s="124"/>
      <c r="BZ203" s="124"/>
      <c r="CA203" s="124"/>
      <c r="CB203" s="124"/>
      <c r="CC203" s="124"/>
      <c r="CD203" s="124"/>
      <c r="CE203" s="124"/>
      <c r="CF203" s="124"/>
      <c r="CG203" s="124"/>
      <c r="CH203" s="124"/>
      <c r="CI203" s="124"/>
      <c r="CJ203" s="124"/>
      <c r="CK203" s="124"/>
      <c r="CL203" s="124"/>
      <c r="CM203" s="124"/>
      <c r="CN203" s="124">
        <f t="shared" si="741"/>
        <v>0</v>
      </c>
      <c r="CO203" s="124">
        <v>0</v>
      </c>
      <c r="CP203" s="124"/>
      <c r="CQ203" s="124"/>
      <c r="CR203" s="124"/>
      <c r="CS203" s="124"/>
      <c r="CT203" s="124"/>
      <c r="CU203" s="124"/>
      <c r="CV203" s="124"/>
      <c r="CW203" s="124"/>
      <c r="CX203" s="124"/>
      <c r="CY203" s="140"/>
      <c r="CZ203" s="124"/>
      <c r="DA203" s="124"/>
      <c r="DB203" s="129"/>
      <c r="DC203" s="124"/>
      <c r="DD203" s="124"/>
      <c r="DE203" s="141"/>
      <c r="DF203" s="124"/>
      <c r="DG203" s="124"/>
      <c r="DH203" s="124">
        <f t="shared" si="750"/>
        <v>0</v>
      </c>
      <c r="DI203" s="124"/>
      <c r="DJ203" s="124"/>
      <c r="DK203" s="124"/>
      <c r="DL203" s="129"/>
      <c r="DM203" s="124">
        <f t="shared" si="756"/>
        <v>216</v>
      </c>
      <c r="DN203" s="124">
        <f t="shared" si="756"/>
        <v>176712938.74522772</v>
      </c>
      <c r="DO203" s="243">
        <f>SUM(DO204:DO213)</f>
        <v>119645792.112</v>
      </c>
    </row>
    <row r="204" spans="1:119" ht="15.75" customHeight="1" x14ac:dyDescent="0.25">
      <c r="A204" s="104"/>
      <c r="B204" s="135">
        <v>170</v>
      </c>
      <c r="C204" s="235" t="s">
        <v>494</v>
      </c>
      <c r="D204" s="118" t="s">
        <v>495</v>
      </c>
      <c r="E204" s="107">
        <f t="shared" si="586"/>
        <v>23460</v>
      </c>
      <c r="F204" s="108">
        <v>23500</v>
      </c>
      <c r="G204" s="136">
        <v>0.79</v>
      </c>
      <c r="H204" s="120">
        <v>1</v>
      </c>
      <c r="I204" s="121"/>
      <c r="J204" s="121"/>
      <c r="K204" s="121"/>
      <c r="L204" s="121"/>
      <c r="M204" s="122">
        <v>1.4</v>
      </c>
      <c r="N204" s="122">
        <v>1.68</v>
      </c>
      <c r="O204" s="122">
        <v>2.23</v>
      </c>
      <c r="P204" s="123">
        <v>2.57</v>
      </c>
      <c r="Q204" s="124">
        <v>0</v>
      </c>
      <c r="R204" s="124">
        <f t="shared" ref="R204:R222" si="757">(Q204*$E204*$G204*$H204*$M204*$R$13)/12*11+(Q204*$F204*$G204*$H204*$M204*$R$13)/12</f>
        <v>0</v>
      </c>
      <c r="S204" s="124">
        <v>0</v>
      </c>
      <c r="T204" s="124">
        <f t="shared" ref="T204:T218" si="758">(S204*$E204*$G204*$H204*$M204*$T$13)</f>
        <v>0</v>
      </c>
      <c r="U204" s="124"/>
      <c r="V204" s="124">
        <f t="shared" ref="V204:V218" si="759">(U204*$E204*$G204*$H204*$M204*$V$13)</f>
        <v>0</v>
      </c>
      <c r="W204" s="124"/>
      <c r="X204" s="124">
        <f t="shared" ref="X204:X218" si="760">(W204*$E204*$G204*$H204*$M204*$X$13)</f>
        <v>0</v>
      </c>
      <c r="Y204" s="124">
        <v>4</v>
      </c>
      <c r="Z204" s="124">
        <f>(Y204*$E204*$G204*$H204*$M204*$Z$13)/12*4+(Y204*$E204*$G204*$H204*$M204*$Z$15)/12*7+(Y204*$F204*$G204*$H204*$M204*$Z$15)/12</f>
        <v>134943.79733333335</v>
      </c>
      <c r="AA204" s="124"/>
      <c r="AB204" s="124"/>
      <c r="AC204" s="124"/>
      <c r="AD204" s="124">
        <f t="shared" ref="AD204:AD218" si="761">(AC204*$E204*$G204*$H204*$M204*$AD$13)</f>
        <v>0</v>
      </c>
      <c r="AE204" s="124"/>
      <c r="AF204" s="124"/>
      <c r="AG204" s="124"/>
      <c r="AH204" s="124">
        <f t="shared" ref="AH204:AH218" si="762">(AG204*$E204*$G204*$H204*$M204*$AH$13)</f>
        <v>0</v>
      </c>
      <c r="AI204" s="124"/>
      <c r="AJ204" s="124"/>
      <c r="AK204" s="130"/>
      <c r="AL204" s="124">
        <f t="shared" ref="AL204:AL218" si="763">(AK204*$E204*$G204*$H204*$M204*$AL$13)</f>
        <v>0</v>
      </c>
      <c r="AM204" s="124">
        <v>0</v>
      </c>
      <c r="AN204" s="124">
        <f t="shared" ref="AN204:AN218" si="764">(AM204*$E204*$G204*$H204*$M204*$AN$13)</f>
        <v>0</v>
      </c>
      <c r="AO204" s="124">
        <v>0</v>
      </c>
      <c r="AP204" s="124">
        <f t="shared" ref="AP204:AP218" si="765">(AO204*$E204*$G204*$H204*$M204*$AP$13)</f>
        <v>0</v>
      </c>
      <c r="AQ204" s="124">
        <v>0</v>
      </c>
      <c r="AR204" s="124">
        <f t="shared" ref="AR204:AR218" si="766">(AQ204*$E204*$G204*$H204*$N204*$AR$13)</f>
        <v>0</v>
      </c>
      <c r="AS204" s="140">
        <v>0</v>
      </c>
      <c r="AT204" s="124">
        <f t="shared" ref="AT204:AT219" si="767">(AS204*$E204*$G204*$H204*$N204*$AT$13)/12*4+(AS204*$E204*$G204*$H204*$N204*$AT$15)/12*8</f>
        <v>0</v>
      </c>
      <c r="AU204" s="124">
        <v>0</v>
      </c>
      <c r="AV204" s="129">
        <f t="shared" ref="AV204:AV218" si="768">(AU204*$E204*$G204*$H204*$N204*$AV$13)</f>
        <v>0</v>
      </c>
      <c r="AW204" s="124"/>
      <c r="AX204" s="124">
        <f t="shared" ref="AX204:AX218" si="769">(AW204*$E204*$G204*$H204*$M204*$AX$13)</f>
        <v>0</v>
      </c>
      <c r="AY204" s="124">
        <v>0</v>
      </c>
      <c r="AZ204" s="124">
        <f t="shared" ref="AZ204:AZ218" si="770">(AY204*$E204*$G204*$H204*$M204*$AZ$13)</f>
        <v>0</v>
      </c>
      <c r="BA204" s="124"/>
      <c r="BB204" s="124">
        <f t="shared" ref="BB204:BB218" si="771">(BA204*$E204*$G204*$H204*$M204*$BB$13)</f>
        <v>0</v>
      </c>
      <c r="BC204" s="124">
        <v>0</v>
      </c>
      <c r="BD204" s="124">
        <f t="shared" ref="BD204:BD218" si="772">(BC204*$E204*$G204*$H204*$M204*$BD$13)</f>
        <v>0</v>
      </c>
      <c r="BE204" s="124">
        <v>0</v>
      </c>
      <c r="BF204" s="124">
        <f t="shared" ref="BF204:BF218" si="773">(BE204*$E204*$G204*$H204*$M204*$BF$13)</f>
        <v>0</v>
      </c>
      <c r="BG204" s="124">
        <v>0</v>
      </c>
      <c r="BH204" s="124">
        <f t="shared" ref="BH204:BH218" si="774">(BG204*$E204*$G204*$H204*$M204*$BH$13)</f>
        <v>0</v>
      </c>
      <c r="BI204" s="124"/>
      <c r="BJ204" s="124">
        <f t="shared" ref="BJ204:BJ218" si="775">(BI204*$E204*$G204*$H204*$M204*$BJ$13)</f>
        <v>0</v>
      </c>
      <c r="BK204" s="124"/>
      <c r="BL204" s="124">
        <f t="shared" ref="BL204:BL218" si="776">(BK204*$E204*$G204*$H204*$N204*$BL$13)</f>
        <v>0</v>
      </c>
      <c r="BM204" s="124">
        <v>0</v>
      </c>
      <c r="BN204" s="124">
        <f t="shared" ref="BN204:BN218" si="777">(BM204*$E204*$G204*$H204*$N204*$BN$13)</f>
        <v>0</v>
      </c>
      <c r="BO204" s="124">
        <v>0</v>
      </c>
      <c r="BP204" s="124">
        <f t="shared" ref="BP204:BP218" si="778">(BO204*$E204*$G204*$H204*$N204*$BP$13)</f>
        <v>0</v>
      </c>
      <c r="BQ204" s="124">
        <v>0</v>
      </c>
      <c r="BR204" s="124">
        <f t="shared" ref="BR204:BR218" si="779">(BQ204*$E204*$G204*$H204*$N204*$BR$13)</f>
        <v>0</v>
      </c>
      <c r="BS204" s="124"/>
      <c r="BT204" s="124">
        <f t="shared" ref="BT204:BT218" si="780">(BS204*$E204*$G204*$H204*$N204*$BT$13)</f>
        <v>0</v>
      </c>
      <c r="BU204" s="124"/>
      <c r="BV204" s="124">
        <f t="shared" ref="BV204:BV218" si="781">(BU204*$E204*$G204*$H204*$N204*$BV$13)</f>
        <v>0</v>
      </c>
      <c r="BW204" s="124"/>
      <c r="BX204" s="129">
        <f t="shared" ref="BX204:BX218" si="782">(BW204*$E204*$G204*$H204*$N204*$BX$13)</f>
        <v>0</v>
      </c>
      <c r="BY204" s="124">
        <v>0</v>
      </c>
      <c r="BZ204" s="124">
        <f t="shared" ref="BZ204:BZ218" si="783">(BY204*$E204*$G204*$H204*$M204*$BZ$13)</f>
        <v>0</v>
      </c>
      <c r="CA204" s="124">
        <v>0</v>
      </c>
      <c r="CB204" s="124">
        <f t="shared" ref="CB204:CB218" si="784">(CA204*$E204*$G204*$H204*$M204*$CB$13)</f>
        <v>0</v>
      </c>
      <c r="CC204" s="124">
        <v>0</v>
      </c>
      <c r="CD204" s="124">
        <f t="shared" ref="CD204:CD218" si="785">(CC204*$E204*$G204*$H204*$M204*$CD$13)</f>
        <v>0</v>
      </c>
      <c r="CE204" s="124"/>
      <c r="CF204" s="124">
        <f t="shared" ref="CF204:CF218" si="786">(CE204*$E204*$G204*$H204*$N204*$CF$13)</f>
        <v>0</v>
      </c>
      <c r="CG204" s="124">
        <v>0</v>
      </c>
      <c r="CH204" s="124">
        <f t="shared" ref="CH204:CH218" si="787">(CG204*$E204*$G204*$H204*$M204*$CH$13)</f>
        <v>0</v>
      </c>
      <c r="CI204" s="124"/>
      <c r="CJ204" s="124">
        <f t="shared" ref="CJ204:CJ218" si="788">(CI204*$E204*$G204*$H204*$M204*$CJ$13)</f>
        <v>0</v>
      </c>
      <c r="CK204" s="124"/>
      <c r="CL204" s="124">
        <f t="shared" ref="CL204:CL218" si="789">(CK204*$E204*$G204*$H204*$M204*$CL$13)</f>
        <v>0</v>
      </c>
      <c r="CM204" s="124"/>
      <c r="CN204" s="124">
        <f t="shared" ref="CN204:CN218" si="790">(CM204*$E204*$G204*$H204*$M204*$CN$13)</f>
        <v>0</v>
      </c>
      <c r="CO204" s="124">
        <v>0</v>
      </c>
      <c r="CP204" s="124">
        <f t="shared" ref="CP204:CP218" si="791">(CO204*$E204*$G204*$H204*$M204*$CP$13)</f>
        <v>0</v>
      </c>
      <c r="CQ204" s="124"/>
      <c r="CR204" s="124">
        <f t="shared" ref="CR204:CR218" si="792">(CQ204*$E204*$G204*$H204*$M204*$CR$13)</f>
        <v>0</v>
      </c>
      <c r="CS204" s="124"/>
      <c r="CT204" s="124">
        <f t="shared" ref="CT204:CT218" si="793">(CS204*$E204*$G204*$H204*$N204*$CT$13)</f>
        <v>0</v>
      </c>
      <c r="CU204" s="124"/>
      <c r="CV204" s="124">
        <f t="shared" ref="CV204:CV218" si="794">(CU204*$E204*$G204*$H204*$N204*$CV$13)</f>
        <v>0</v>
      </c>
      <c r="CW204" s="124">
        <v>0</v>
      </c>
      <c r="CX204" s="124">
        <f t="shared" ref="CX204:CX218" si="795">(CW204*$E204*$G204*$H204*$N204*$CX$13)</f>
        <v>0</v>
      </c>
      <c r="CY204" s="140">
        <v>0</v>
      </c>
      <c r="CZ204" s="124">
        <f t="shared" ref="CZ204:CZ218" si="796">(CY204*$E204*$G204*$H204*$N204*$CZ$13)</f>
        <v>0</v>
      </c>
      <c r="DA204" s="124">
        <v>0</v>
      </c>
      <c r="DB204" s="129">
        <f t="shared" ref="DB204:DB218" si="797">(DA204*$E204*$G204*$H204*$N204*$DB$13)</f>
        <v>0</v>
      </c>
      <c r="DC204" s="124">
        <v>0</v>
      </c>
      <c r="DD204" s="124">
        <f t="shared" ref="DD204:DD218" si="798">(DC204*$E204*$G204*$H204*$N204*$DD$13)</f>
        <v>0</v>
      </c>
      <c r="DE204" s="141"/>
      <c r="DF204" s="124">
        <f t="shared" ref="DF204:DF218" si="799">(DE204*$E204*$G204*$H204*$N204*$DF$13)</f>
        <v>0</v>
      </c>
      <c r="DG204" s="124"/>
      <c r="DH204" s="124">
        <f t="shared" ref="DH204:DH218" si="800">(DG204*$E204*$G204*$H204*$N204*$DH$13)</f>
        <v>0</v>
      </c>
      <c r="DI204" s="124"/>
      <c r="DJ204" s="124">
        <f t="shared" ref="DJ204:DJ218" si="801">(DI204*$E204*$G204*$H204*$O204*$DJ$13)</f>
        <v>0</v>
      </c>
      <c r="DK204" s="124"/>
      <c r="DL204" s="129">
        <f t="shared" ref="DL204:DL218" si="802">(DK204*$E204*$G204*$H204*$P204*$DL$13)</f>
        <v>0</v>
      </c>
      <c r="DM204" s="124">
        <f t="shared" si="756"/>
        <v>4</v>
      </c>
      <c r="DN204" s="124">
        <f t="shared" si="756"/>
        <v>134943.79733333335</v>
      </c>
      <c r="DO204" s="243">
        <v>416583.55199999997</v>
      </c>
    </row>
    <row r="205" spans="1:119" ht="15.75" customHeight="1" x14ac:dyDescent="0.25">
      <c r="A205" s="104"/>
      <c r="B205" s="135">
        <v>171</v>
      </c>
      <c r="C205" s="235" t="s">
        <v>496</v>
      </c>
      <c r="D205" s="118" t="s">
        <v>497</v>
      </c>
      <c r="E205" s="107">
        <f t="shared" si="586"/>
        <v>23460</v>
      </c>
      <c r="F205" s="108">
        <v>23500</v>
      </c>
      <c r="G205" s="136">
        <v>1.1399999999999999</v>
      </c>
      <c r="H205" s="120">
        <v>1</v>
      </c>
      <c r="I205" s="121"/>
      <c r="J205" s="121"/>
      <c r="K205" s="121"/>
      <c r="L205" s="121"/>
      <c r="M205" s="122">
        <v>1.4</v>
      </c>
      <c r="N205" s="122">
        <v>1.68</v>
      </c>
      <c r="O205" s="122">
        <v>2.23</v>
      </c>
      <c r="P205" s="123">
        <v>2.57</v>
      </c>
      <c r="Q205" s="124">
        <v>0</v>
      </c>
      <c r="R205" s="124">
        <f t="shared" si="757"/>
        <v>0</v>
      </c>
      <c r="S205" s="124">
        <v>0</v>
      </c>
      <c r="T205" s="124">
        <f t="shared" si="758"/>
        <v>0</v>
      </c>
      <c r="U205" s="124"/>
      <c r="V205" s="124">
        <f t="shared" si="759"/>
        <v>0</v>
      </c>
      <c r="W205" s="124"/>
      <c r="X205" s="124">
        <f t="shared" si="760"/>
        <v>0</v>
      </c>
      <c r="Y205" s="124">
        <v>62</v>
      </c>
      <c r="Z205" s="124">
        <f t="shared" ref="Z205:Z222" si="803">(Y205*$E205*$G205*$H205*$M205*$Z$13)/12*4+(Y205*$E205*$G205*$H205*$M205*$Z$15)/12*7+(Y205*$F205*$G205*$H205*$M205*$Z$15)/12</f>
        <v>3018299.871999999</v>
      </c>
      <c r="AA205" s="124"/>
      <c r="AB205" s="124"/>
      <c r="AC205" s="124"/>
      <c r="AD205" s="124">
        <f t="shared" si="761"/>
        <v>0</v>
      </c>
      <c r="AE205" s="124"/>
      <c r="AF205" s="124"/>
      <c r="AG205" s="124"/>
      <c r="AH205" s="124">
        <f t="shared" si="762"/>
        <v>0</v>
      </c>
      <c r="AI205" s="124"/>
      <c r="AJ205" s="124"/>
      <c r="AK205" s="130"/>
      <c r="AL205" s="124">
        <f t="shared" si="763"/>
        <v>0</v>
      </c>
      <c r="AM205" s="124">
        <v>0</v>
      </c>
      <c r="AN205" s="124">
        <f t="shared" si="764"/>
        <v>0</v>
      </c>
      <c r="AO205" s="124">
        <v>0</v>
      </c>
      <c r="AP205" s="124">
        <f t="shared" si="765"/>
        <v>0</v>
      </c>
      <c r="AQ205" s="124">
        <v>0</v>
      </c>
      <c r="AR205" s="124">
        <f t="shared" si="766"/>
        <v>0</v>
      </c>
      <c r="AS205" s="140">
        <v>0</v>
      </c>
      <c r="AT205" s="124">
        <f t="shared" si="767"/>
        <v>0</v>
      </c>
      <c r="AU205" s="124">
        <v>0</v>
      </c>
      <c r="AV205" s="129">
        <f t="shared" si="768"/>
        <v>0</v>
      </c>
      <c r="AW205" s="124"/>
      <c r="AX205" s="124">
        <f t="shared" si="769"/>
        <v>0</v>
      </c>
      <c r="AY205" s="124">
        <v>0</v>
      </c>
      <c r="AZ205" s="124">
        <f t="shared" si="770"/>
        <v>0</v>
      </c>
      <c r="BA205" s="124"/>
      <c r="BB205" s="124">
        <f t="shared" si="771"/>
        <v>0</v>
      </c>
      <c r="BC205" s="124">
        <v>0</v>
      </c>
      <c r="BD205" s="124">
        <f t="shared" si="772"/>
        <v>0</v>
      </c>
      <c r="BE205" s="124">
        <v>0</v>
      </c>
      <c r="BF205" s="124">
        <f t="shared" si="773"/>
        <v>0</v>
      </c>
      <c r="BG205" s="124">
        <v>0</v>
      </c>
      <c r="BH205" s="124">
        <f t="shared" si="774"/>
        <v>0</v>
      </c>
      <c r="BI205" s="124"/>
      <c r="BJ205" s="124">
        <f t="shared" si="775"/>
        <v>0</v>
      </c>
      <c r="BK205" s="124"/>
      <c r="BL205" s="124">
        <f t="shared" si="776"/>
        <v>0</v>
      </c>
      <c r="BM205" s="124">
        <v>0</v>
      </c>
      <c r="BN205" s="124">
        <f t="shared" si="777"/>
        <v>0</v>
      </c>
      <c r="BO205" s="124">
        <v>0</v>
      </c>
      <c r="BP205" s="124">
        <f t="shared" si="778"/>
        <v>0</v>
      </c>
      <c r="BQ205" s="124">
        <v>0</v>
      </c>
      <c r="BR205" s="124">
        <f t="shared" si="779"/>
        <v>0</v>
      </c>
      <c r="BS205" s="124"/>
      <c r="BT205" s="124">
        <f t="shared" si="780"/>
        <v>0</v>
      </c>
      <c r="BU205" s="124"/>
      <c r="BV205" s="124">
        <f t="shared" si="781"/>
        <v>0</v>
      </c>
      <c r="BW205" s="124"/>
      <c r="BX205" s="129">
        <f t="shared" si="782"/>
        <v>0</v>
      </c>
      <c r="BY205" s="124">
        <v>0</v>
      </c>
      <c r="BZ205" s="124">
        <f t="shared" si="783"/>
        <v>0</v>
      </c>
      <c r="CA205" s="124">
        <v>0</v>
      </c>
      <c r="CB205" s="124">
        <f t="shared" si="784"/>
        <v>0</v>
      </c>
      <c r="CC205" s="124">
        <v>0</v>
      </c>
      <c r="CD205" s="124">
        <f t="shared" si="785"/>
        <v>0</v>
      </c>
      <c r="CE205" s="124"/>
      <c r="CF205" s="124">
        <f t="shared" si="786"/>
        <v>0</v>
      </c>
      <c r="CG205" s="124">
        <v>0</v>
      </c>
      <c r="CH205" s="124">
        <f t="shared" si="787"/>
        <v>0</v>
      </c>
      <c r="CI205" s="124"/>
      <c r="CJ205" s="124">
        <f t="shared" si="788"/>
        <v>0</v>
      </c>
      <c r="CK205" s="124"/>
      <c r="CL205" s="124">
        <f t="shared" si="789"/>
        <v>0</v>
      </c>
      <c r="CM205" s="124"/>
      <c r="CN205" s="124">
        <f t="shared" si="790"/>
        <v>0</v>
      </c>
      <c r="CO205" s="124">
        <v>0</v>
      </c>
      <c r="CP205" s="124">
        <f t="shared" si="791"/>
        <v>0</v>
      </c>
      <c r="CQ205" s="124"/>
      <c r="CR205" s="124">
        <f t="shared" si="792"/>
        <v>0</v>
      </c>
      <c r="CS205" s="124"/>
      <c r="CT205" s="124">
        <f t="shared" si="793"/>
        <v>0</v>
      </c>
      <c r="CU205" s="124"/>
      <c r="CV205" s="124">
        <f t="shared" si="794"/>
        <v>0</v>
      </c>
      <c r="CW205" s="124">
        <v>0</v>
      </c>
      <c r="CX205" s="124">
        <f t="shared" si="795"/>
        <v>0</v>
      </c>
      <c r="CY205" s="140">
        <v>0</v>
      </c>
      <c r="CZ205" s="124">
        <f t="shared" si="796"/>
        <v>0</v>
      </c>
      <c r="DA205" s="124">
        <v>0</v>
      </c>
      <c r="DB205" s="129">
        <f t="shared" si="797"/>
        <v>0</v>
      </c>
      <c r="DC205" s="124">
        <v>0</v>
      </c>
      <c r="DD205" s="124">
        <f t="shared" si="798"/>
        <v>0</v>
      </c>
      <c r="DE205" s="141"/>
      <c r="DF205" s="124">
        <f t="shared" si="799"/>
        <v>0</v>
      </c>
      <c r="DG205" s="124"/>
      <c r="DH205" s="124">
        <f t="shared" si="800"/>
        <v>0</v>
      </c>
      <c r="DI205" s="124"/>
      <c r="DJ205" s="124">
        <f t="shared" si="801"/>
        <v>0</v>
      </c>
      <c r="DK205" s="124"/>
      <c r="DL205" s="129">
        <f t="shared" si="802"/>
        <v>0</v>
      </c>
      <c r="DM205" s="124">
        <f t="shared" si="756"/>
        <v>62</v>
      </c>
      <c r="DN205" s="124">
        <f t="shared" si="756"/>
        <v>3018299.871999999</v>
      </c>
      <c r="DO205" s="243">
        <v>1129911.5520000001</v>
      </c>
    </row>
    <row r="206" spans="1:119" ht="15.75" customHeight="1" x14ac:dyDescent="0.25">
      <c r="A206" s="104"/>
      <c r="B206" s="135">
        <v>172</v>
      </c>
      <c r="C206" s="235" t="s">
        <v>498</v>
      </c>
      <c r="D206" s="118" t="s">
        <v>499</v>
      </c>
      <c r="E206" s="107">
        <f t="shared" si="586"/>
        <v>23460</v>
      </c>
      <c r="F206" s="108">
        <v>23500</v>
      </c>
      <c r="G206" s="136">
        <v>2.46</v>
      </c>
      <c r="H206" s="120">
        <v>1</v>
      </c>
      <c r="I206" s="121"/>
      <c r="J206" s="121"/>
      <c r="K206" s="121"/>
      <c r="L206" s="121"/>
      <c r="M206" s="122">
        <v>1.4</v>
      </c>
      <c r="N206" s="122">
        <v>1.68</v>
      </c>
      <c r="O206" s="122">
        <v>2.23</v>
      </c>
      <c r="P206" s="123">
        <v>2.57</v>
      </c>
      <c r="Q206" s="124">
        <v>0</v>
      </c>
      <c r="R206" s="124">
        <f t="shared" si="757"/>
        <v>0</v>
      </c>
      <c r="S206" s="124">
        <v>0</v>
      </c>
      <c r="T206" s="124">
        <f t="shared" si="758"/>
        <v>0</v>
      </c>
      <c r="U206" s="124"/>
      <c r="V206" s="124">
        <f t="shared" si="759"/>
        <v>0</v>
      </c>
      <c r="W206" s="124"/>
      <c r="X206" s="124">
        <f t="shared" si="760"/>
        <v>0</v>
      </c>
      <c r="Y206" s="124">
        <v>5</v>
      </c>
      <c r="Z206" s="124">
        <f t="shared" si="803"/>
        <v>525255.91999999993</v>
      </c>
      <c r="AA206" s="124"/>
      <c r="AB206" s="124"/>
      <c r="AC206" s="124"/>
      <c r="AD206" s="124">
        <f t="shared" si="761"/>
        <v>0</v>
      </c>
      <c r="AE206" s="124"/>
      <c r="AF206" s="124"/>
      <c r="AG206" s="124"/>
      <c r="AH206" s="124">
        <f t="shared" si="762"/>
        <v>0</v>
      </c>
      <c r="AI206" s="124"/>
      <c r="AJ206" s="124"/>
      <c r="AK206" s="130"/>
      <c r="AL206" s="124">
        <f t="shared" si="763"/>
        <v>0</v>
      </c>
      <c r="AM206" s="124">
        <v>0</v>
      </c>
      <c r="AN206" s="124">
        <f t="shared" si="764"/>
        <v>0</v>
      </c>
      <c r="AO206" s="124">
        <v>0</v>
      </c>
      <c r="AP206" s="124">
        <f t="shared" si="765"/>
        <v>0</v>
      </c>
      <c r="AQ206" s="124">
        <v>0</v>
      </c>
      <c r="AR206" s="124">
        <f t="shared" si="766"/>
        <v>0</v>
      </c>
      <c r="AS206" s="140">
        <v>0</v>
      </c>
      <c r="AT206" s="124">
        <f t="shared" si="767"/>
        <v>0</v>
      </c>
      <c r="AU206" s="124">
        <v>0</v>
      </c>
      <c r="AV206" s="129">
        <f t="shared" si="768"/>
        <v>0</v>
      </c>
      <c r="AW206" s="124"/>
      <c r="AX206" s="124">
        <f t="shared" si="769"/>
        <v>0</v>
      </c>
      <c r="AY206" s="124">
        <v>0</v>
      </c>
      <c r="AZ206" s="124">
        <f t="shared" si="770"/>
        <v>0</v>
      </c>
      <c r="BA206" s="124"/>
      <c r="BB206" s="124">
        <f t="shared" si="771"/>
        <v>0</v>
      </c>
      <c r="BC206" s="124">
        <v>0</v>
      </c>
      <c r="BD206" s="124">
        <f t="shared" si="772"/>
        <v>0</v>
      </c>
      <c r="BE206" s="124">
        <v>0</v>
      </c>
      <c r="BF206" s="124">
        <f t="shared" si="773"/>
        <v>0</v>
      </c>
      <c r="BG206" s="124">
        <v>0</v>
      </c>
      <c r="BH206" s="124">
        <f t="shared" si="774"/>
        <v>0</v>
      </c>
      <c r="BI206" s="124"/>
      <c r="BJ206" s="124">
        <f t="shared" si="775"/>
        <v>0</v>
      </c>
      <c r="BK206" s="124"/>
      <c r="BL206" s="124">
        <f t="shared" si="776"/>
        <v>0</v>
      </c>
      <c r="BM206" s="124">
        <v>0</v>
      </c>
      <c r="BN206" s="124">
        <f t="shared" si="777"/>
        <v>0</v>
      </c>
      <c r="BO206" s="124">
        <v>0</v>
      </c>
      <c r="BP206" s="124">
        <f t="shared" si="778"/>
        <v>0</v>
      </c>
      <c r="BQ206" s="124">
        <v>0</v>
      </c>
      <c r="BR206" s="124">
        <f t="shared" si="779"/>
        <v>0</v>
      </c>
      <c r="BS206" s="124"/>
      <c r="BT206" s="124">
        <f t="shared" si="780"/>
        <v>0</v>
      </c>
      <c r="BU206" s="124"/>
      <c r="BV206" s="124">
        <f t="shared" si="781"/>
        <v>0</v>
      </c>
      <c r="BW206" s="124"/>
      <c r="BX206" s="129">
        <f t="shared" si="782"/>
        <v>0</v>
      </c>
      <c r="BY206" s="124">
        <v>0</v>
      </c>
      <c r="BZ206" s="124">
        <f t="shared" si="783"/>
        <v>0</v>
      </c>
      <c r="CA206" s="124">
        <v>0</v>
      </c>
      <c r="CB206" s="124">
        <f t="shared" si="784"/>
        <v>0</v>
      </c>
      <c r="CC206" s="124">
        <v>0</v>
      </c>
      <c r="CD206" s="124">
        <f t="shared" si="785"/>
        <v>0</v>
      </c>
      <c r="CE206" s="124"/>
      <c r="CF206" s="124">
        <f t="shared" si="786"/>
        <v>0</v>
      </c>
      <c r="CG206" s="124">
        <v>0</v>
      </c>
      <c r="CH206" s="124">
        <f t="shared" si="787"/>
        <v>0</v>
      </c>
      <c r="CI206" s="124"/>
      <c r="CJ206" s="124">
        <f t="shared" si="788"/>
        <v>0</v>
      </c>
      <c r="CK206" s="124"/>
      <c r="CL206" s="124">
        <f t="shared" si="789"/>
        <v>0</v>
      </c>
      <c r="CM206" s="124"/>
      <c r="CN206" s="124">
        <f t="shared" si="790"/>
        <v>0</v>
      </c>
      <c r="CO206" s="124">
        <v>0</v>
      </c>
      <c r="CP206" s="124">
        <f t="shared" si="791"/>
        <v>0</v>
      </c>
      <c r="CQ206" s="124"/>
      <c r="CR206" s="124">
        <f t="shared" si="792"/>
        <v>0</v>
      </c>
      <c r="CS206" s="124"/>
      <c r="CT206" s="124">
        <f t="shared" si="793"/>
        <v>0</v>
      </c>
      <c r="CU206" s="124"/>
      <c r="CV206" s="124">
        <f t="shared" si="794"/>
        <v>0</v>
      </c>
      <c r="CW206" s="124">
        <v>0</v>
      </c>
      <c r="CX206" s="124">
        <f t="shared" si="795"/>
        <v>0</v>
      </c>
      <c r="CY206" s="140">
        <v>0</v>
      </c>
      <c r="CZ206" s="124">
        <f t="shared" si="796"/>
        <v>0</v>
      </c>
      <c r="DA206" s="124">
        <v>0</v>
      </c>
      <c r="DB206" s="129">
        <f t="shared" si="797"/>
        <v>0</v>
      </c>
      <c r="DC206" s="124">
        <v>0</v>
      </c>
      <c r="DD206" s="124">
        <f t="shared" si="798"/>
        <v>0</v>
      </c>
      <c r="DE206" s="141"/>
      <c r="DF206" s="124">
        <f t="shared" si="799"/>
        <v>0</v>
      </c>
      <c r="DG206" s="124"/>
      <c r="DH206" s="124">
        <f t="shared" si="800"/>
        <v>0</v>
      </c>
      <c r="DI206" s="124"/>
      <c r="DJ206" s="124">
        <f t="shared" si="801"/>
        <v>0</v>
      </c>
      <c r="DK206" s="124"/>
      <c r="DL206" s="129">
        <f t="shared" si="802"/>
        <v>0</v>
      </c>
      <c r="DM206" s="124">
        <f t="shared" si="756"/>
        <v>5</v>
      </c>
      <c r="DN206" s="124">
        <f t="shared" si="756"/>
        <v>525255.91999999993</v>
      </c>
      <c r="DO206" s="243">
        <v>12264604.968</v>
      </c>
    </row>
    <row r="207" spans="1:119" ht="15.75" customHeight="1" x14ac:dyDescent="0.25">
      <c r="A207" s="104"/>
      <c r="B207" s="135">
        <v>173</v>
      </c>
      <c r="C207" s="235" t="s">
        <v>500</v>
      </c>
      <c r="D207" s="118" t="s">
        <v>501</v>
      </c>
      <c r="E207" s="107">
        <f t="shared" si="586"/>
        <v>23460</v>
      </c>
      <c r="F207" s="108">
        <v>23500</v>
      </c>
      <c r="G207" s="145">
        <v>2.5099999999999998</v>
      </c>
      <c r="H207" s="120">
        <v>1</v>
      </c>
      <c r="I207" s="121"/>
      <c r="J207" s="121"/>
      <c r="K207" s="121"/>
      <c r="L207" s="121"/>
      <c r="M207" s="122">
        <v>1.4</v>
      </c>
      <c r="N207" s="122">
        <v>1.68</v>
      </c>
      <c r="O207" s="122">
        <v>2.23</v>
      </c>
      <c r="P207" s="123">
        <v>2.57</v>
      </c>
      <c r="Q207" s="124">
        <v>0</v>
      </c>
      <c r="R207" s="124">
        <f t="shared" si="757"/>
        <v>0</v>
      </c>
      <c r="S207" s="124">
        <v>0</v>
      </c>
      <c r="T207" s="124">
        <f t="shared" si="758"/>
        <v>0</v>
      </c>
      <c r="U207" s="124"/>
      <c r="V207" s="124">
        <f t="shared" si="759"/>
        <v>0</v>
      </c>
      <c r="W207" s="124"/>
      <c r="X207" s="124">
        <f t="shared" si="760"/>
        <v>0</v>
      </c>
      <c r="Y207" s="124">
        <v>92</v>
      </c>
      <c r="Z207" s="124">
        <f t="shared" si="803"/>
        <v>9861146.1013333313</v>
      </c>
      <c r="AA207" s="124"/>
      <c r="AB207" s="124"/>
      <c r="AC207" s="124"/>
      <c r="AD207" s="124">
        <f t="shared" si="761"/>
        <v>0</v>
      </c>
      <c r="AE207" s="124"/>
      <c r="AF207" s="124"/>
      <c r="AG207" s="124"/>
      <c r="AH207" s="124">
        <f t="shared" si="762"/>
        <v>0</v>
      </c>
      <c r="AI207" s="124"/>
      <c r="AJ207" s="124"/>
      <c r="AK207" s="130"/>
      <c r="AL207" s="124">
        <f t="shared" si="763"/>
        <v>0</v>
      </c>
      <c r="AM207" s="124">
        <v>0</v>
      </c>
      <c r="AN207" s="124">
        <f t="shared" si="764"/>
        <v>0</v>
      </c>
      <c r="AO207" s="124"/>
      <c r="AP207" s="124">
        <f t="shared" si="765"/>
        <v>0</v>
      </c>
      <c r="AQ207" s="124">
        <v>0</v>
      </c>
      <c r="AR207" s="124">
        <f t="shared" si="766"/>
        <v>0</v>
      </c>
      <c r="AS207" s="140">
        <v>0</v>
      </c>
      <c r="AT207" s="124">
        <f t="shared" si="767"/>
        <v>0</v>
      </c>
      <c r="AU207" s="124"/>
      <c r="AV207" s="124">
        <f t="shared" si="768"/>
        <v>0</v>
      </c>
      <c r="AW207" s="124"/>
      <c r="AX207" s="124">
        <f t="shared" si="769"/>
        <v>0</v>
      </c>
      <c r="AY207" s="124">
        <v>0</v>
      </c>
      <c r="AZ207" s="124">
        <f t="shared" si="770"/>
        <v>0</v>
      </c>
      <c r="BA207" s="124"/>
      <c r="BB207" s="124">
        <f t="shared" si="771"/>
        <v>0</v>
      </c>
      <c r="BC207" s="124"/>
      <c r="BD207" s="124">
        <f t="shared" si="772"/>
        <v>0</v>
      </c>
      <c r="BE207" s="124"/>
      <c r="BF207" s="124">
        <f t="shared" si="773"/>
        <v>0</v>
      </c>
      <c r="BG207" s="124"/>
      <c r="BH207" s="124">
        <f t="shared" si="774"/>
        <v>0</v>
      </c>
      <c r="BI207" s="124"/>
      <c r="BJ207" s="124">
        <f t="shared" si="775"/>
        <v>0</v>
      </c>
      <c r="BK207" s="124"/>
      <c r="BL207" s="124">
        <f t="shared" si="776"/>
        <v>0</v>
      </c>
      <c r="BM207" s="124"/>
      <c r="BN207" s="124">
        <f t="shared" si="777"/>
        <v>0</v>
      </c>
      <c r="BO207" s="124"/>
      <c r="BP207" s="124">
        <f t="shared" si="778"/>
        <v>0</v>
      </c>
      <c r="BQ207" s="124">
        <v>0</v>
      </c>
      <c r="BR207" s="124">
        <f t="shared" si="779"/>
        <v>0</v>
      </c>
      <c r="BS207" s="124"/>
      <c r="BT207" s="124">
        <f t="shared" si="780"/>
        <v>0</v>
      </c>
      <c r="BU207" s="124"/>
      <c r="BV207" s="124">
        <f t="shared" si="781"/>
        <v>0</v>
      </c>
      <c r="BW207" s="124"/>
      <c r="BX207" s="129">
        <f t="shared" si="782"/>
        <v>0</v>
      </c>
      <c r="BY207" s="124"/>
      <c r="BZ207" s="124">
        <f t="shared" si="783"/>
        <v>0</v>
      </c>
      <c r="CA207" s="124"/>
      <c r="CB207" s="124">
        <f t="shared" si="784"/>
        <v>0</v>
      </c>
      <c r="CC207" s="124"/>
      <c r="CD207" s="124">
        <f t="shared" si="785"/>
        <v>0</v>
      </c>
      <c r="CE207" s="124"/>
      <c r="CF207" s="124">
        <f t="shared" si="786"/>
        <v>0</v>
      </c>
      <c r="CG207" s="124"/>
      <c r="CH207" s="124">
        <f t="shared" si="787"/>
        <v>0</v>
      </c>
      <c r="CI207" s="124"/>
      <c r="CJ207" s="124">
        <f t="shared" si="788"/>
        <v>0</v>
      </c>
      <c r="CK207" s="124"/>
      <c r="CL207" s="124">
        <f t="shared" si="789"/>
        <v>0</v>
      </c>
      <c r="CM207" s="124"/>
      <c r="CN207" s="124">
        <f t="shared" si="790"/>
        <v>0</v>
      </c>
      <c r="CO207" s="124">
        <v>0</v>
      </c>
      <c r="CP207" s="124">
        <f t="shared" si="791"/>
        <v>0</v>
      </c>
      <c r="CQ207" s="124"/>
      <c r="CR207" s="124">
        <f t="shared" si="792"/>
        <v>0</v>
      </c>
      <c r="CS207" s="124"/>
      <c r="CT207" s="124">
        <f t="shared" si="793"/>
        <v>0</v>
      </c>
      <c r="CU207" s="124"/>
      <c r="CV207" s="124">
        <f t="shared" si="794"/>
        <v>0</v>
      </c>
      <c r="CW207" s="124"/>
      <c r="CX207" s="124">
        <f t="shared" si="795"/>
        <v>0</v>
      </c>
      <c r="CY207" s="140"/>
      <c r="CZ207" s="124">
        <f t="shared" si="796"/>
        <v>0</v>
      </c>
      <c r="DA207" s="124"/>
      <c r="DB207" s="129">
        <f t="shared" si="797"/>
        <v>0</v>
      </c>
      <c r="DC207" s="124"/>
      <c r="DD207" s="124">
        <f t="shared" si="798"/>
        <v>0</v>
      </c>
      <c r="DE207" s="141"/>
      <c r="DF207" s="124">
        <f t="shared" si="799"/>
        <v>0</v>
      </c>
      <c r="DG207" s="124"/>
      <c r="DH207" s="124">
        <f t="shared" si="800"/>
        <v>0</v>
      </c>
      <c r="DI207" s="124"/>
      <c r="DJ207" s="124">
        <f t="shared" si="801"/>
        <v>0</v>
      </c>
      <c r="DK207" s="124"/>
      <c r="DL207" s="129">
        <f t="shared" si="802"/>
        <v>0</v>
      </c>
      <c r="DM207" s="124">
        <f t="shared" si="756"/>
        <v>92</v>
      </c>
      <c r="DN207" s="124">
        <f t="shared" si="756"/>
        <v>9861146.1013333313</v>
      </c>
      <c r="DO207" s="243">
        <v>27521977.559999999</v>
      </c>
    </row>
    <row r="208" spans="1:119" ht="15.75" customHeight="1" x14ac:dyDescent="0.25">
      <c r="A208" s="104"/>
      <c r="B208" s="135">
        <v>174</v>
      </c>
      <c r="C208" s="235" t="s">
        <v>502</v>
      </c>
      <c r="D208" s="118" t="s">
        <v>503</v>
      </c>
      <c r="E208" s="107">
        <f t="shared" si="586"/>
        <v>23460</v>
      </c>
      <c r="F208" s="108">
        <v>23500</v>
      </c>
      <c r="G208" s="145">
        <v>2.82</v>
      </c>
      <c r="H208" s="120">
        <v>1</v>
      </c>
      <c r="I208" s="121"/>
      <c r="J208" s="121"/>
      <c r="K208" s="121"/>
      <c r="L208" s="121"/>
      <c r="M208" s="122">
        <v>1.4</v>
      </c>
      <c r="N208" s="122">
        <v>1.68</v>
      </c>
      <c r="O208" s="122">
        <v>2.23</v>
      </c>
      <c r="P208" s="123">
        <v>2.57</v>
      </c>
      <c r="Q208" s="124">
        <v>0</v>
      </c>
      <c r="R208" s="124">
        <f t="shared" si="757"/>
        <v>0</v>
      </c>
      <c r="S208" s="124">
        <v>0</v>
      </c>
      <c r="T208" s="124">
        <f t="shared" si="758"/>
        <v>0</v>
      </c>
      <c r="U208" s="124"/>
      <c r="V208" s="124">
        <f t="shared" si="759"/>
        <v>0</v>
      </c>
      <c r="W208" s="124"/>
      <c r="X208" s="124">
        <f t="shared" si="760"/>
        <v>0</v>
      </c>
      <c r="Y208" s="124">
        <v>95</v>
      </c>
      <c r="Z208" s="124">
        <f t="shared" si="803"/>
        <v>11440330.16</v>
      </c>
      <c r="AA208" s="124"/>
      <c r="AB208" s="124"/>
      <c r="AC208" s="124"/>
      <c r="AD208" s="124">
        <f t="shared" si="761"/>
        <v>0</v>
      </c>
      <c r="AE208" s="124"/>
      <c r="AF208" s="124"/>
      <c r="AG208" s="124"/>
      <c r="AH208" s="124">
        <f t="shared" si="762"/>
        <v>0</v>
      </c>
      <c r="AI208" s="124"/>
      <c r="AJ208" s="124"/>
      <c r="AK208" s="130"/>
      <c r="AL208" s="124">
        <f t="shared" si="763"/>
        <v>0</v>
      </c>
      <c r="AM208" s="124">
        <v>0</v>
      </c>
      <c r="AN208" s="124">
        <f t="shared" si="764"/>
        <v>0</v>
      </c>
      <c r="AO208" s="124"/>
      <c r="AP208" s="124">
        <f t="shared" si="765"/>
        <v>0</v>
      </c>
      <c r="AQ208" s="124">
        <v>0</v>
      </c>
      <c r="AR208" s="124">
        <f t="shared" si="766"/>
        <v>0</v>
      </c>
      <c r="AS208" s="140">
        <v>0</v>
      </c>
      <c r="AT208" s="124">
        <f t="shared" si="767"/>
        <v>0</v>
      </c>
      <c r="AU208" s="124"/>
      <c r="AV208" s="124">
        <f t="shared" si="768"/>
        <v>0</v>
      </c>
      <c r="AW208" s="124"/>
      <c r="AX208" s="124">
        <f t="shared" si="769"/>
        <v>0</v>
      </c>
      <c r="AY208" s="124">
        <v>0</v>
      </c>
      <c r="AZ208" s="124">
        <f t="shared" si="770"/>
        <v>0</v>
      </c>
      <c r="BA208" s="124"/>
      <c r="BB208" s="124">
        <f t="shared" si="771"/>
        <v>0</v>
      </c>
      <c r="BC208" s="124"/>
      <c r="BD208" s="124">
        <f t="shared" si="772"/>
        <v>0</v>
      </c>
      <c r="BE208" s="124"/>
      <c r="BF208" s="124">
        <f t="shared" si="773"/>
        <v>0</v>
      </c>
      <c r="BG208" s="124"/>
      <c r="BH208" s="124">
        <f t="shared" si="774"/>
        <v>0</v>
      </c>
      <c r="BI208" s="124"/>
      <c r="BJ208" s="124">
        <f t="shared" si="775"/>
        <v>0</v>
      </c>
      <c r="BK208" s="124"/>
      <c r="BL208" s="124">
        <f t="shared" si="776"/>
        <v>0</v>
      </c>
      <c r="BM208" s="124"/>
      <c r="BN208" s="124">
        <f t="shared" si="777"/>
        <v>0</v>
      </c>
      <c r="BO208" s="124"/>
      <c r="BP208" s="124">
        <f t="shared" si="778"/>
        <v>0</v>
      </c>
      <c r="BQ208" s="124">
        <v>0</v>
      </c>
      <c r="BR208" s="124">
        <f t="shared" si="779"/>
        <v>0</v>
      </c>
      <c r="BS208" s="124"/>
      <c r="BT208" s="124">
        <f t="shared" si="780"/>
        <v>0</v>
      </c>
      <c r="BU208" s="124"/>
      <c r="BV208" s="124">
        <f t="shared" si="781"/>
        <v>0</v>
      </c>
      <c r="BW208" s="124"/>
      <c r="BX208" s="129">
        <f t="shared" si="782"/>
        <v>0</v>
      </c>
      <c r="BY208" s="124"/>
      <c r="BZ208" s="124">
        <f t="shared" si="783"/>
        <v>0</v>
      </c>
      <c r="CA208" s="124"/>
      <c r="CB208" s="124">
        <f t="shared" si="784"/>
        <v>0</v>
      </c>
      <c r="CC208" s="124"/>
      <c r="CD208" s="124">
        <f t="shared" si="785"/>
        <v>0</v>
      </c>
      <c r="CE208" s="124"/>
      <c r="CF208" s="124">
        <f t="shared" si="786"/>
        <v>0</v>
      </c>
      <c r="CG208" s="124"/>
      <c r="CH208" s="124">
        <f t="shared" si="787"/>
        <v>0</v>
      </c>
      <c r="CI208" s="124"/>
      <c r="CJ208" s="124">
        <f t="shared" si="788"/>
        <v>0</v>
      </c>
      <c r="CK208" s="124"/>
      <c r="CL208" s="124">
        <f t="shared" si="789"/>
        <v>0</v>
      </c>
      <c r="CM208" s="124"/>
      <c r="CN208" s="124">
        <f t="shared" si="790"/>
        <v>0</v>
      </c>
      <c r="CO208" s="124">
        <v>0</v>
      </c>
      <c r="CP208" s="124">
        <f t="shared" si="791"/>
        <v>0</v>
      </c>
      <c r="CQ208" s="124"/>
      <c r="CR208" s="124">
        <f t="shared" si="792"/>
        <v>0</v>
      </c>
      <c r="CS208" s="124"/>
      <c r="CT208" s="124">
        <f t="shared" si="793"/>
        <v>0</v>
      </c>
      <c r="CU208" s="124"/>
      <c r="CV208" s="124">
        <f t="shared" si="794"/>
        <v>0</v>
      </c>
      <c r="CW208" s="124"/>
      <c r="CX208" s="124">
        <f t="shared" si="795"/>
        <v>0</v>
      </c>
      <c r="CY208" s="140"/>
      <c r="CZ208" s="124">
        <f t="shared" si="796"/>
        <v>0</v>
      </c>
      <c r="DA208" s="124"/>
      <c r="DB208" s="129">
        <f t="shared" si="797"/>
        <v>0</v>
      </c>
      <c r="DC208" s="124"/>
      <c r="DD208" s="124">
        <f t="shared" si="798"/>
        <v>0</v>
      </c>
      <c r="DE208" s="141"/>
      <c r="DF208" s="124">
        <f t="shared" si="799"/>
        <v>0</v>
      </c>
      <c r="DG208" s="124"/>
      <c r="DH208" s="124">
        <f t="shared" si="800"/>
        <v>0</v>
      </c>
      <c r="DI208" s="124"/>
      <c r="DJ208" s="124">
        <f t="shared" si="801"/>
        <v>0</v>
      </c>
      <c r="DK208" s="124"/>
      <c r="DL208" s="129">
        <f t="shared" si="802"/>
        <v>0</v>
      </c>
      <c r="DM208" s="124">
        <f t="shared" si="756"/>
        <v>95</v>
      </c>
      <c r="DN208" s="124">
        <f t="shared" si="756"/>
        <v>11440330.16</v>
      </c>
      <c r="DO208" s="243">
        <v>4465076.6159999995</v>
      </c>
    </row>
    <row r="209" spans="1:119" ht="15.75" customHeight="1" x14ac:dyDescent="0.25">
      <c r="A209" s="104"/>
      <c r="B209" s="135">
        <v>175</v>
      </c>
      <c r="C209" s="235" t="s">
        <v>504</v>
      </c>
      <c r="D209" s="118" t="s">
        <v>505</v>
      </c>
      <c r="E209" s="107">
        <f t="shared" ref="E209:E272" si="804">23160+300</f>
        <v>23460</v>
      </c>
      <c r="F209" s="108">
        <v>23500</v>
      </c>
      <c r="G209" s="145">
        <v>4.51</v>
      </c>
      <c r="H209" s="120">
        <v>1</v>
      </c>
      <c r="I209" s="121"/>
      <c r="J209" s="121"/>
      <c r="K209" s="121"/>
      <c r="L209" s="121"/>
      <c r="M209" s="122">
        <v>1.4</v>
      </c>
      <c r="N209" s="122">
        <v>1.68</v>
      </c>
      <c r="O209" s="122">
        <v>2.23</v>
      </c>
      <c r="P209" s="123">
        <v>2.57</v>
      </c>
      <c r="Q209" s="124">
        <v>0</v>
      </c>
      <c r="R209" s="124">
        <f t="shared" si="757"/>
        <v>0</v>
      </c>
      <c r="S209" s="124">
        <v>0</v>
      </c>
      <c r="T209" s="124">
        <f t="shared" si="758"/>
        <v>0</v>
      </c>
      <c r="U209" s="124"/>
      <c r="V209" s="124">
        <f t="shared" si="759"/>
        <v>0</v>
      </c>
      <c r="W209" s="124"/>
      <c r="X209" s="124">
        <f t="shared" si="760"/>
        <v>0</v>
      </c>
      <c r="Y209" s="124">
        <v>12</v>
      </c>
      <c r="Z209" s="124">
        <f t="shared" si="803"/>
        <v>2311126.048</v>
      </c>
      <c r="AA209" s="124"/>
      <c r="AB209" s="124"/>
      <c r="AC209" s="124"/>
      <c r="AD209" s="124">
        <f t="shared" si="761"/>
        <v>0</v>
      </c>
      <c r="AE209" s="124"/>
      <c r="AF209" s="124"/>
      <c r="AG209" s="124"/>
      <c r="AH209" s="124">
        <f t="shared" si="762"/>
        <v>0</v>
      </c>
      <c r="AI209" s="124"/>
      <c r="AJ209" s="124"/>
      <c r="AK209" s="130"/>
      <c r="AL209" s="124">
        <f t="shared" si="763"/>
        <v>0</v>
      </c>
      <c r="AM209" s="124">
        <v>0</v>
      </c>
      <c r="AN209" s="124">
        <f t="shared" si="764"/>
        <v>0</v>
      </c>
      <c r="AO209" s="124"/>
      <c r="AP209" s="124">
        <f t="shared" si="765"/>
        <v>0</v>
      </c>
      <c r="AQ209" s="124">
        <v>0</v>
      </c>
      <c r="AR209" s="124">
        <f t="shared" si="766"/>
        <v>0</v>
      </c>
      <c r="AS209" s="140">
        <v>0</v>
      </c>
      <c r="AT209" s="124">
        <f t="shared" si="767"/>
        <v>0</v>
      </c>
      <c r="AU209" s="124"/>
      <c r="AV209" s="124">
        <f t="shared" si="768"/>
        <v>0</v>
      </c>
      <c r="AW209" s="124"/>
      <c r="AX209" s="124">
        <f t="shared" si="769"/>
        <v>0</v>
      </c>
      <c r="AY209" s="124">
        <v>0</v>
      </c>
      <c r="AZ209" s="124">
        <f t="shared" si="770"/>
        <v>0</v>
      </c>
      <c r="BA209" s="124"/>
      <c r="BB209" s="124">
        <f t="shared" si="771"/>
        <v>0</v>
      </c>
      <c r="BC209" s="124"/>
      <c r="BD209" s="124">
        <f t="shared" si="772"/>
        <v>0</v>
      </c>
      <c r="BE209" s="124"/>
      <c r="BF209" s="124">
        <f t="shared" si="773"/>
        <v>0</v>
      </c>
      <c r="BG209" s="124"/>
      <c r="BH209" s="124">
        <f t="shared" si="774"/>
        <v>0</v>
      </c>
      <c r="BI209" s="124"/>
      <c r="BJ209" s="124">
        <f t="shared" si="775"/>
        <v>0</v>
      </c>
      <c r="BK209" s="124"/>
      <c r="BL209" s="124">
        <f t="shared" si="776"/>
        <v>0</v>
      </c>
      <c r="BM209" s="124"/>
      <c r="BN209" s="124">
        <f t="shared" si="777"/>
        <v>0</v>
      </c>
      <c r="BO209" s="124"/>
      <c r="BP209" s="124">
        <f t="shared" si="778"/>
        <v>0</v>
      </c>
      <c r="BQ209" s="124">
        <v>0</v>
      </c>
      <c r="BR209" s="124">
        <f t="shared" si="779"/>
        <v>0</v>
      </c>
      <c r="BS209" s="124"/>
      <c r="BT209" s="124">
        <f t="shared" si="780"/>
        <v>0</v>
      </c>
      <c r="BU209" s="124"/>
      <c r="BV209" s="124">
        <f t="shared" si="781"/>
        <v>0</v>
      </c>
      <c r="BW209" s="124"/>
      <c r="BX209" s="129">
        <f t="shared" si="782"/>
        <v>0</v>
      </c>
      <c r="BY209" s="124"/>
      <c r="BZ209" s="124">
        <f t="shared" si="783"/>
        <v>0</v>
      </c>
      <c r="CA209" s="124"/>
      <c r="CB209" s="124">
        <f t="shared" si="784"/>
        <v>0</v>
      </c>
      <c r="CC209" s="124"/>
      <c r="CD209" s="124">
        <f t="shared" si="785"/>
        <v>0</v>
      </c>
      <c r="CE209" s="124"/>
      <c r="CF209" s="124">
        <f t="shared" si="786"/>
        <v>0</v>
      </c>
      <c r="CG209" s="124"/>
      <c r="CH209" s="124">
        <f t="shared" si="787"/>
        <v>0</v>
      </c>
      <c r="CI209" s="124"/>
      <c r="CJ209" s="124">
        <f t="shared" si="788"/>
        <v>0</v>
      </c>
      <c r="CK209" s="124"/>
      <c r="CL209" s="124">
        <f t="shared" si="789"/>
        <v>0</v>
      </c>
      <c r="CM209" s="124"/>
      <c r="CN209" s="124">
        <f t="shared" si="790"/>
        <v>0</v>
      </c>
      <c r="CO209" s="124">
        <v>0</v>
      </c>
      <c r="CP209" s="124">
        <f t="shared" si="791"/>
        <v>0</v>
      </c>
      <c r="CQ209" s="124"/>
      <c r="CR209" s="124">
        <f t="shared" si="792"/>
        <v>0</v>
      </c>
      <c r="CS209" s="124"/>
      <c r="CT209" s="124">
        <f t="shared" si="793"/>
        <v>0</v>
      </c>
      <c r="CU209" s="124"/>
      <c r="CV209" s="124">
        <f t="shared" si="794"/>
        <v>0</v>
      </c>
      <c r="CW209" s="124"/>
      <c r="CX209" s="124">
        <f t="shared" si="795"/>
        <v>0</v>
      </c>
      <c r="CY209" s="140"/>
      <c r="CZ209" s="124">
        <f t="shared" si="796"/>
        <v>0</v>
      </c>
      <c r="DA209" s="124"/>
      <c r="DB209" s="129">
        <f t="shared" si="797"/>
        <v>0</v>
      </c>
      <c r="DC209" s="124"/>
      <c r="DD209" s="124">
        <f t="shared" si="798"/>
        <v>0</v>
      </c>
      <c r="DE209" s="141"/>
      <c r="DF209" s="124">
        <f t="shared" si="799"/>
        <v>0</v>
      </c>
      <c r="DG209" s="124"/>
      <c r="DH209" s="124">
        <f t="shared" si="800"/>
        <v>0</v>
      </c>
      <c r="DI209" s="124"/>
      <c r="DJ209" s="124">
        <f t="shared" si="801"/>
        <v>0</v>
      </c>
      <c r="DK209" s="124"/>
      <c r="DL209" s="129">
        <f t="shared" si="802"/>
        <v>0</v>
      </c>
      <c r="DM209" s="124">
        <f t="shared" si="756"/>
        <v>12</v>
      </c>
      <c r="DN209" s="124">
        <f t="shared" si="756"/>
        <v>2311126.048</v>
      </c>
      <c r="DO209" s="243">
        <v>27718142.760000002</v>
      </c>
    </row>
    <row r="210" spans="1:119" ht="15.75" customHeight="1" x14ac:dyDescent="0.25">
      <c r="A210" s="104"/>
      <c r="B210" s="135">
        <v>176</v>
      </c>
      <c r="C210" s="235" t="s">
        <v>506</v>
      </c>
      <c r="D210" s="118" t="s">
        <v>507</v>
      </c>
      <c r="E210" s="107">
        <f t="shared" si="804"/>
        <v>23460</v>
      </c>
      <c r="F210" s="108">
        <v>23500</v>
      </c>
      <c r="G210" s="145">
        <v>4.87</v>
      </c>
      <c r="H210" s="120">
        <v>1</v>
      </c>
      <c r="I210" s="121"/>
      <c r="J210" s="121"/>
      <c r="K210" s="121"/>
      <c r="L210" s="121"/>
      <c r="M210" s="122">
        <v>1.4</v>
      </c>
      <c r="N210" s="122">
        <v>1.68</v>
      </c>
      <c r="O210" s="122">
        <v>2.23</v>
      </c>
      <c r="P210" s="123">
        <v>2.57</v>
      </c>
      <c r="Q210" s="124">
        <v>0</v>
      </c>
      <c r="R210" s="124">
        <f t="shared" si="757"/>
        <v>0</v>
      </c>
      <c r="S210" s="124">
        <v>0</v>
      </c>
      <c r="T210" s="124">
        <f t="shared" si="758"/>
        <v>0</v>
      </c>
      <c r="U210" s="124"/>
      <c r="V210" s="124">
        <f t="shared" si="759"/>
        <v>0</v>
      </c>
      <c r="W210" s="124"/>
      <c r="X210" s="124">
        <f t="shared" si="760"/>
        <v>0</v>
      </c>
      <c r="Y210" s="124">
        <v>238</v>
      </c>
      <c r="Z210" s="124">
        <f t="shared" si="803"/>
        <v>49496189.157333337</v>
      </c>
      <c r="AA210" s="124"/>
      <c r="AB210" s="124"/>
      <c r="AC210" s="124"/>
      <c r="AD210" s="124">
        <f t="shared" si="761"/>
        <v>0</v>
      </c>
      <c r="AE210" s="124"/>
      <c r="AF210" s="124"/>
      <c r="AG210" s="124"/>
      <c r="AH210" s="124">
        <f t="shared" si="762"/>
        <v>0</v>
      </c>
      <c r="AI210" s="124"/>
      <c r="AJ210" s="124"/>
      <c r="AK210" s="130"/>
      <c r="AL210" s="124">
        <f t="shared" si="763"/>
        <v>0</v>
      </c>
      <c r="AM210" s="124">
        <v>0</v>
      </c>
      <c r="AN210" s="124">
        <f t="shared" si="764"/>
        <v>0</v>
      </c>
      <c r="AO210" s="124"/>
      <c r="AP210" s="124">
        <f t="shared" si="765"/>
        <v>0</v>
      </c>
      <c r="AQ210" s="124">
        <v>0</v>
      </c>
      <c r="AR210" s="124">
        <f t="shared" si="766"/>
        <v>0</v>
      </c>
      <c r="AS210" s="140">
        <v>0</v>
      </c>
      <c r="AT210" s="124">
        <f t="shared" si="767"/>
        <v>0</v>
      </c>
      <c r="AU210" s="124"/>
      <c r="AV210" s="124">
        <f t="shared" si="768"/>
        <v>0</v>
      </c>
      <c r="AW210" s="124"/>
      <c r="AX210" s="124">
        <f t="shared" si="769"/>
        <v>0</v>
      </c>
      <c r="AY210" s="124">
        <v>0</v>
      </c>
      <c r="AZ210" s="124">
        <f t="shared" si="770"/>
        <v>0</v>
      </c>
      <c r="BA210" s="124"/>
      <c r="BB210" s="124">
        <f t="shared" si="771"/>
        <v>0</v>
      </c>
      <c r="BC210" s="124"/>
      <c r="BD210" s="124">
        <f t="shared" si="772"/>
        <v>0</v>
      </c>
      <c r="BE210" s="124"/>
      <c r="BF210" s="124">
        <f t="shared" si="773"/>
        <v>0</v>
      </c>
      <c r="BG210" s="124"/>
      <c r="BH210" s="124">
        <f t="shared" si="774"/>
        <v>0</v>
      </c>
      <c r="BI210" s="124"/>
      <c r="BJ210" s="124">
        <f t="shared" si="775"/>
        <v>0</v>
      </c>
      <c r="BK210" s="124"/>
      <c r="BL210" s="124">
        <f t="shared" si="776"/>
        <v>0</v>
      </c>
      <c r="BM210" s="124"/>
      <c r="BN210" s="124">
        <f t="shared" si="777"/>
        <v>0</v>
      </c>
      <c r="BO210" s="124"/>
      <c r="BP210" s="124">
        <f t="shared" si="778"/>
        <v>0</v>
      </c>
      <c r="BQ210" s="124">
        <v>0</v>
      </c>
      <c r="BR210" s="124">
        <f t="shared" si="779"/>
        <v>0</v>
      </c>
      <c r="BS210" s="124"/>
      <c r="BT210" s="124">
        <f t="shared" si="780"/>
        <v>0</v>
      </c>
      <c r="BU210" s="124"/>
      <c r="BV210" s="124">
        <f t="shared" si="781"/>
        <v>0</v>
      </c>
      <c r="BW210" s="124"/>
      <c r="BX210" s="129">
        <f t="shared" si="782"/>
        <v>0</v>
      </c>
      <c r="BY210" s="124"/>
      <c r="BZ210" s="124">
        <f t="shared" si="783"/>
        <v>0</v>
      </c>
      <c r="CA210" s="124"/>
      <c r="CB210" s="124">
        <f t="shared" si="784"/>
        <v>0</v>
      </c>
      <c r="CC210" s="124"/>
      <c r="CD210" s="124">
        <f t="shared" si="785"/>
        <v>0</v>
      </c>
      <c r="CE210" s="124"/>
      <c r="CF210" s="124">
        <f t="shared" si="786"/>
        <v>0</v>
      </c>
      <c r="CG210" s="124"/>
      <c r="CH210" s="124">
        <f t="shared" si="787"/>
        <v>0</v>
      </c>
      <c r="CI210" s="124"/>
      <c r="CJ210" s="124">
        <f t="shared" si="788"/>
        <v>0</v>
      </c>
      <c r="CK210" s="124"/>
      <c r="CL210" s="124">
        <f t="shared" si="789"/>
        <v>0</v>
      </c>
      <c r="CM210" s="124"/>
      <c r="CN210" s="124">
        <f t="shared" si="790"/>
        <v>0</v>
      </c>
      <c r="CO210" s="124">
        <v>0</v>
      </c>
      <c r="CP210" s="124">
        <f t="shared" si="791"/>
        <v>0</v>
      </c>
      <c r="CQ210" s="124"/>
      <c r="CR210" s="124">
        <f t="shared" si="792"/>
        <v>0</v>
      </c>
      <c r="CS210" s="124"/>
      <c r="CT210" s="124">
        <f t="shared" si="793"/>
        <v>0</v>
      </c>
      <c r="CU210" s="124"/>
      <c r="CV210" s="124">
        <f t="shared" si="794"/>
        <v>0</v>
      </c>
      <c r="CW210" s="124"/>
      <c r="CX210" s="124">
        <f t="shared" si="795"/>
        <v>0</v>
      </c>
      <c r="CY210" s="140"/>
      <c r="CZ210" s="124">
        <f t="shared" si="796"/>
        <v>0</v>
      </c>
      <c r="DA210" s="124"/>
      <c r="DB210" s="129">
        <f t="shared" si="797"/>
        <v>0</v>
      </c>
      <c r="DC210" s="124"/>
      <c r="DD210" s="124">
        <f t="shared" si="798"/>
        <v>0</v>
      </c>
      <c r="DE210" s="141"/>
      <c r="DF210" s="124">
        <f t="shared" si="799"/>
        <v>0</v>
      </c>
      <c r="DG210" s="124"/>
      <c r="DH210" s="124">
        <f t="shared" si="800"/>
        <v>0</v>
      </c>
      <c r="DI210" s="124"/>
      <c r="DJ210" s="124">
        <f t="shared" si="801"/>
        <v>0</v>
      </c>
      <c r="DK210" s="124"/>
      <c r="DL210" s="129">
        <f t="shared" si="802"/>
        <v>0</v>
      </c>
      <c r="DM210" s="124">
        <f t="shared" si="756"/>
        <v>238</v>
      </c>
      <c r="DN210" s="124">
        <f t="shared" si="756"/>
        <v>49496189.157333337</v>
      </c>
      <c r="DO210" s="243">
        <v>0</v>
      </c>
    </row>
    <row r="211" spans="1:119" ht="20.25" customHeight="1" x14ac:dyDescent="0.25">
      <c r="A211" s="104"/>
      <c r="B211" s="135">
        <v>177</v>
      </c>
      <c r="C211" s="235" t="s">
        <v>508</v>
      </c>
      <c r="D211" s="118" t="s">
        <v>509</v>
      </c>
      <c r="E211" s="107">
        <f t="shared" si="804"/>
        <v>23460</v>
      </c>
      <c r="F211" s="108">
        <v>23500</v>
      </c>
      <c r="G211" s="145">
        <v>14.55</v>
      </c>
      <c r="H211" s="120">
        <v>1</v>
      </c>
      <c r="I211" s="121"/>
      <c r="J211" s="121"/>
      <c r="K211" s="121"/>
      <c r="L211" s="121"/>
      <c r="M211" s="122">
        <v>1.4</v>
      </c>
      <c r="N211" s="122">
        <v>1.68</v>
      </c>
      <c r="O211" s="122">
        <v>2.23</v>
      </c>
      <c r="P211" s="123">
        <v>2.57</v>
      </c>
      <c r="Q211" s="124">
        <v>0</v>
      </c>
      <c r="R211" s="124">
        <f t="shared" si="757"/>
        <v>0</v>
      </c>
      <c r="S211" s="124">
        <v>0</v>
      </c>
      <c r="T211" s="124">
        <f t="shared" si="758"/>
        <v>0</v>
      </c>
      <c r="U211" s="124"/>
      <c r="V211" s="124">
        <f t="shared" si="759"/>
        <v>0</v>
      </c>
      <c r="W211" s="124"/>
      <c r="X211" s="124">
        <f t="shared" si="760"/>
        <v>0</v>
      </c>
      <c r="Y211" s="124">
        <v>42</v>
      </c>
      <c r="Z211" s="124">
        <f t="shared" si="803"/>
        <v>26096251.439999998</v>
      </c>
      <c r="AA211" s="124"/>
      <c r="AB211" s="124"/>
      <c r="AC211" s="124"/>
      <c r="AD211" s="124">
        <f t="shared" si="761"/>
        <v>0</v>
      </c>
      <c r="AE211" s="124"/>
      <c r="AF211" s="124"/>
      <c r="AG211" s="124"/>
      <c r="AH211" s="124">
        <f t="shared" si="762"/>
        <v>0</v>
      </c>
      <c r="AI211" s="124"/>
      <c r="AJ211" s="124"/>
      <c r="AK211" s="130"/>
      <c r="AL211" s="124">
        <f t="shared" si="763"/>
        <v>0</v>
      </c>
      <c r="AM211" s="124">
        <v>0</v>
      </c>
      <c r="AN211" s="124">
        <f t="shared" si="764"/>
        <v>0</v>
      </c>
      <c r="AO211" s="124"/>
      <c r="AP211" s="124">
        <f t="shared" si="765"/>
        <v>0</v>
      </c>
      <c r="AQ211" s="124">
        <v>0</v>
      </c>
      <c r="AR211" s="124">
        <f t="shared" si="766"/>
        <v>0</v>
      </c>
      <c r="AS211" s="140">
        <v>0</v>
      </c>
      <c r="AT211" s="124">
        <f t="shared" si="767"/>
        <v>0</v>
      </c>
      <c r="AU211" s="124"/>
      <c r="AV211" s="124">
        <f t="shared" si="768"/>
        <v>0</v>
      </c>
      <c r="AW211" s="124"/>
      <c r="AX211" s="124">
        <f t="shared" si="769"/>
        <v>0</v>
      </c>
      <c r="AY211" s="124">
        <v>0</v>
      </c>
      <c r="AZ211" s="124">
        <f t="shared" si="770"/>
        <v>0</v>
      </c>
      <c r="BA211" s="124"/>
      <c r="BB211" s="124">
        <f t="shared" si="771"/>
        <v>0</v>
      </c>
      <c r="BC211" s="124"/>
      <c r="BD211" s="124">
        <f t="shared" si="772"/>
        <v>0</v>
      </c>
      <c r="BE211" s="124"/>
      <c r="BF211" s="124">
        <f t="shared" si="773"/>
        <v>0</v>
      </c>
      <c r="BG211" s="124"/>
      <c r="BH211" s="124">
        <f t="shared" si="774"/>
        <v>0</v>
      </c>
      <c r="BI211" s="124"/>
      <c r="BJ211" s="124">
        <f t="shared" si="775"/>
        <v>0</v>
      </c>
      <c r="BK211" s="124"/>
      <c r="BL211" s="124">
        <f t="shared" si="776"/>
        <v>0</v>
      </c>
      <c r="BM211" s="124"/>
      <c r="BN211" s="124">
        <f t="shared" si="777"/>
        <v>0</v>
      </c>
      <c r="BO211" s="124"/>
      <c r="BP211" s="124">
        <f t="shared" si="778"/>
        <v>0</v>
      </c>
      <c r="BQ211" s="124">
        <v>0</v>
      </c>
      <c r="BR211" s="124">
        <f t="shared" si="779"/>
        <v>0</v>
      </c>
      <c r="BS211" s="124"/>
      <c r="BT211" s="124">
        <f t="shared" si="780"/>
        <v>0</v>
      </c>
      <c r="BU211" s="124"/>
      <c r="BV211" s="124">
        <f t="shared" si="781"/>
        <v>0</v>
      </c>
      <c r="BW211" s="124"/>
      <c r="BX211" s="129">
        <f t="shared" si="782"/>
        <v>0</v>
      </c>
      <c r="BY211" s="124"/>
      <c r="BZ211" s="124">
        <f t="shared" si="783"/>
        <v>0</v>
      </c>
      <c r="CA211" s="124"/>
      <c r="CB211" s="124">
        <f t="shared" si="784"/>
        <v>0</v>
      </c>
      <c r="CC211" s="124"/>
      <c r="CD211" s="124">
        <f t="shared" si="785"/>
        <v>0</v>
      </c>
      <c r="CE211" s="124"/>
      <c r="CF211" s="124">
        <f t="shared" si="786"/>
        <v>0</v>
      </c>
      <c r="CG211" s="124"/>
      <c r="CH211" s="124">
        <f t="shared" si="787"/>
        <v>0</v>
      </c>
      <c r="CI211" s="124"/>
      <c r="CJ211" s="124">
        <f t="shared" si="788"/>
        <v>0</v>
      </c>
      <c r="CK211" s="124"/>
      <c r="CL211" s="124">
        <f t="shared" si="789"/>
        <v>0</v>
      </c>
      <c r="CM211" s="124"/>
      <c r="CN211" s="124">
        <f t="shared" si="790"/>
        <v>0</v>
      </c>
      <c r="CO211" s="124">
        <v>0</v>
      </c>
      <c r="CP211" s="124">
        <f t="shared" si="791"/>
        <v>0</v>
      </c>
      <c r="CQ211" s="124"/>
      <c r="CR211" s="124">
        <f t="shared" si="792"/>
        <v>0</v>
      </c>
      <c r="CS211" s="124"/>
      <c r="CT211" s="124">
        <f t="shared" si="793"/>
        <v>0</v>
      </c>
      <c r="CU211" s="124"/>
      <c r="CV211" s="124">
        <f t="shared" si="794"/>
        <v>0</v>
      </c>
      <c r="CW211" s="124"/>
      <c r="CX211" s="124">
        <f t="shared" si="795"/>
        <v>0</v>
      </c>
      <c r="CY211" s="140"/>
      <c r="CZ211" s="124">
        <f t="shared" si="796"/>
        <v>0</v>
      </c>
      <c r="DA211" s="124"/>
      <c r="DB211" s="129">
        <f t="shared" si="797"/>
        <v>0</v>
      </c>
      <c r="DC211" s="124"/>
      <c r="DD211" s="124">
        <f t="shared" si="798"/>
        <v>0</v>
      </c>
      <c r="DE211" s="141"/>
      <c r="DF211" s="124">
        <f t="shared" si="799"/>
        <v>0</v>
      </c>
      <c r="DG211" s="124"/>
      <c r="DH211" s="124">
        <f t="shared" si="800"/>
        <v>0</v>
      </c>
      <c r="DI211" s="124"/>
      <c r="DJ211" s="124">
        <f t="shared" si="801"/>
        <v>0</v>
      </c>
      <c r="DK211" s="124"/>
      <c r="DL211" s="129">
        <f t="shared" si="802"/>
        <v>0</v>
      </c>
      <c r="DM211" s="124">
        <f t="shared" si="756"/>
        <v>42</v>
      </c>
      <c r="DN211" s="124">
        <f t="shared" si="756"/>
        <v>26096251.439999998</v>
      </c>
      <c r="DO211" s="243">
        <v>10123907.639999999</v>
      </c>
    </row>
    <row r="212" spans="1:119" ht="30" customHeight="1" x14ac:dyDescent="0.25">
      <c r="A212" s="104"/>
      <c r="B212" s="135">
        <v>178</v>
      </c>
      <c r="C212" s="235" t="s">
        <v>510</v>
      </c>
      <c r="D212" s="118" t="s">
        <v>511</v>
      </c>
      <c r="E212" s="107">
        <f t="shared" si="804"/>
        <v>23460</v>
      </c>
      <c r="F212" s="108">
        <v>23500</v>
      </c>
      <c r="G212" s="145">
        <v>3.09</v>
      </c>
      <c r="H212" s="120">
        <v>1</v>
      </c>
      <c r="I212" s="121"/>
      <c r="J212" s="121"/>
      <c r="K212" s="121"/>
      <c r="L212" s="121"/>
      <c r="M212" s="122">
        <v>1.4</v>
      </c>
      <c r="N212" s="122">
        <v>1.68</v>
      </c>
      <c r="O212" s="122">
        <v>2.23</v>
      </c>
      <c r="P212" s="123">
        <v>2.57</v>
      </c>
      <c r="Q212" s="124">
        <v>0</v>
      </c>
      <c r="R212" s="124">
        <f t="shared" si="757"/>
        <v>0</v>
      </c>
      <c r="S212" s="124">
        <v>0</v>
      </c>
      <c r="T212" s="124">
        <f t="shared" si="758"/>
        <v>0</v>
      </c>
      <c r="U212" s="124"/>
      <c r="V212" s="124">
        <f t="shared" si="759"/>
        <v>0</v>
      </c>
      <c r="W212" s="124"/>
      <c r="X212" s="124">
        <f t="shared" si="760"/>
        <v>0</v>
      </c>
      <c r="Y212" s="124">
        <v>0</v>
      </c>
      <c r="Z212" s="124">
        <f t="shared" si="803"/>
        <v>0</v>
      </c>
      <c r="AA212" s="124"/>
      <c r="AB212" s="124"/>
      <c r="AC212" s="124"/>
      <c r="AD212" s="124">
        <f t="shared" si="761"/>
        <v>0</v>
      </c>
      <c r="AE212" s="124"/>
      <c r="AF212" s="124"/>
      <c r="AG212" s="124"/>
      <c r="AH212" s="124">
        <f t="shared" si="762"/>
        <v>0</v>
      </c>
      <c r="AI212" s="124"/>
      <c r="AJ212" s="124"/>
      <c r="AK212" s="130"/>
      <c r="AL212" s="124">
        <f t="shared" si="763"/>
        <v>0</v>
      </c>
      <c r="AM212" s="124">
        <v>0</v>
      </c>
      <c r="AN212" s="124">
        <f t="shared" si="764"/>
        <v>0</v>
      </c>
      <c r="AO212" s="124"/>
      <c r="AP212" s="124">
        <f t="shared" si="765"/>
        <v>0</v>
      </c>
      <c r="AQ212" s="124">
        <v>0</v>
      </c>
      <c r="AR212" s="124">
        <f t="shared" si="766"/>
        <v>0</v>
      </c>
      <c r="AS212" s="140">
        <v>0</v>
      </c>
      <c r="AT212" s="124">
        <f t="shared" si="767"/>
        <v>0</v>
      </c>
      <c r="AU212" s="124"/>
      <c r="AV212" s="124">
        <f t="shared" si="768"/>
        <v>0</v>
      </c>
      <c r="AW212" s="124"/>
      <c r="AX212" s="124">
        <f t="shared" si="769"/>
        <v>0</v>
      </c>
      <c r="AY212" s="124">
        <v>0</v>
      </c>
      <c r="AZ212" s="124">
        <f t="shared" si="770"/>
        <v>0</v>
      </c>
      <c r="BA212" s="124"/>
      <c r="BB212" s="124">
        <f t="shared" si="771"/>
        <v>0</v>
      </c>
      <c r="BC212" s="124"/>
      <c r="BD212" s="124">
        <f t="shared" si="772"/>
        <v>0</v>
      </c>
      <c r="BE212" s="124"/>
      <c r="BF212" s="124">
        <f t="shared" si="773"/>
        <v>0</v>
      </c>
      <c r="BG212" s="124"/>
      <c r="BH212" s="124">
        <f t="shared" si="774"/>
        <v>0</v>
      </c>
      <c r="BI212" s="124"/>
      <c r="BJ212" s="124">
        <f t="shared" si="775"/>
        <v>0</v>
      </c>
      <c r="BK212" s="124"/>
      <c r="BL212" s="124">
        <f t="shared" si="776"/>
        <v>0</v>
      </c>
      <c r="BM212" s="124"/>
      <c r="BN212" s="124">
        <f t="shared" si="777"/>
        <v>0</v>
      </c>
      <c r="BO212" s="124"/>
      <c r="BP212" s="124">
        <f t="shared" si="778"/>
        <v>0</v>
      </c>
      <c r="BQ212" s="124">
        <v>0</v>
      </c>
      <c r="BR212" s="124">
        <f t="shared" si="779"/>
        <v>0</v>
      </c>
      <c r="BS212" s="124"/>
      <c r="BT212" s="124">
        <f t="shared" si="780"/>
        <v>0</v>
      </c>
      <c r="BU212" s="124"/>
      <c r="BV212" s="124">
        <f t="shared" si="781"/>
        <v>0</v>
      </c>
      <c r="BW212" s="124"/>
      <c r="BX212" s="129">
        <f t="shared" si="782"/>
        <v>0</v>
      </c>
      <c r="BY212" s="124"/>
      <c r="BZ212" s="124">
        <f t="shared" si="783"/>
        <v>0</v>
      </c>
      <c r="CA212" s="124"/>
      <c r="CB212" s="124">
        <f t="shared" si="784"/>
        <v>0</v>
      </c>
      <c r="CC212" s="124"/>
      <c r="CD212" s="124">
        <f t="shared" si="785"/>
        <v>0</v>
      </c>
      <c r="CE212" s="124"/>
      <c r="CF212" s="124">
        <f t="shared" si="786"/>
        <v>0</v>
      </c>
      <c r="CG212" s="124"/>
      <c r="CH212" s="124">
        <f t="shared" si="787"/>
        <v>0</v>
      </c>
      <c r="CI212" s="124"/>
      <c r="CJ212" s="124">
        <f t="shared" si="788"/>
        <v>0</v>
      </c>
      <c r="CK212" s="124"/>
      <c r="CL212" s="124">
        <f t="shared" si="789"/>
        <v>0</v>
      </c>
      <c r="CM212" s="124"/>
      <c r="CN212" s="124">
        <f t="shared" si="790"/>
        <v>0</v>
      </c>
      <c r="CO212" s="124">
        <v>0</v>
      </c>
      <c r="CP212" s="124">
        <f t="shared" si="791"/>
        <v>0</v>
      </c>
      <c r="CQ212" s="124"/>
      <c r="CR212" s="124">
        <f t="shared" si="792"/>
        <v>0</v>
      </c>
      <c r="CS212" s="124"/>
      <c r="CT212" s="124">
        <f t="shared" si="793"/>
        <v>0</v>
      </c>
      <c r="CU212" s="124"/>
      <c r="CV212" s="124">
        <f t="shared" si="794"/>
        <v>0</v>
      </c>
      <c r="CW212" s="124"/>
      <c r="CX212" s="124">
        <f t="shared" si="795"/>
        <v>0</v>
      </c>
      <c r="CY212" s="140"/>
      <c r="CZ212" s="124">
        <f t="shared" si="796"/>
        <v>0</v>
      </c>
      <c r="DA212" s="124"/>
      <c r="DB212" s="129">
        <f t="shared" si="797"/>
        <v>0</v>
      </c>
      <c r="DC212" s="124"/>
      <c r="DD212" s="124">
        <f t="shared" si="798"/>
        <v>0</v>
      </c>
      <c r="DE212" s="141"/>
      <c r="DF212" s="124">
        <f t="shared" si="799"/>
        <v>0</v>
      </c>
      <c r="DG212" s="124"/>
      <c r="DH212" s="124">
        <f t="shared" si="800"/>
        <v>0</v>
      </c>
      <c r="DI212" s="124"/>
      <c r="DJ212" s="124">
        <f t="shared" si="801"/>
        <v>0</v>
      </c>
      <c r="DK212" s="124"/>
      <c r="DL212" s="129">
        <f t="shared" si="802"/>
        <v>0</v>
      </c>
      <c r="DM212" s="124">
        <f t="shared" si="756"/>
        <v>0</v>
      </c>
      <c r="DN212" s="124">
        <f t="shared" si="756"/>
        <v>0</v>
      </c>
      <c r="DO212" s="243">
        <v>31335072.384000003</v>
      </c>
    </row>
    <row r="213" spans="1:119" ht="30" customHeight="1" x14ac:dyDescent="0.25">
      <c r="A213" s="104"/>
      <c r="B213" s="135">
        <v>179</v>
      </c>
      <c r="C213" s="235" t="s">
        <v>512</v>
      </c>
      <c r="D213" s="118" t="s">
        <v>513</v>
      </c>
      <c r="E213" s="107">
        <f t="shared" si="804"/>
        <v>23460</v>
      </c>
      <c r="F213" s="108">
        <v>23500</v>
      </c>
      <c r="G213" s="145">
        <v>3.78</v>
      </c>
      <c r="H213" s="120">
        <v>1</v>
      </c>
      <c r="I213" s="121"/>
      <c r="J213" s="121"/>
      <c r="K213" s="121"/>
      <c r="L213" s="121"/>
      <c r="M213" s="122">
        <v>1.4</v>
      </c>
      <c r="N213" s="122">
        <v>1.68</v>
      </c>
      <c r="O213" s="122">
        <v>2.23</v>
      </c>
      <c r="P213" s="123">
        <v>2.57</v>
      </c>
      <c r="Q213" s="124">
        <v>0</v>
      </c>
      <c r="R213" s="124">
        <f t="shared" si="757"/>
        <v>0</v>
      </c>
      <c r="S213" s="124">
        <v>0</v>
      </c>
      <c r="T213" s="124">
        <f t="shared" si="758"/>
        <v>0</v>
      </c>
      <c r="U213" s="124"/>
      <c r="V213" s="124">
        <f t="shared" si="759"/>
        <v>0</v>
      </c>
      <c r="W213" s="124"/>
      <c r="X213" s="124">
        <f t="shared" si="760"/>
        <v>0</v>
      </c>
      <c r="Y213" s="124">
        <v>1</v>
      </c>
      <c r="Z213" s="124">
        <f t="shared" si="803"/>
        <v>161420.11199999996</v>
      </c>
      <c r="AA213" s="124"/>
      <c r="AB213" s="124"/>
      <c r="AC213" s="124"/>
      <c r="AD213" s="124">
        <f t="shared" si="761"/>
        <v>0</v>
      </c>
      <c r="AE213" s="124"/>
      <c r="AF213" s="124"/>
      <c r="AG213" s="124"/>
      <c r="AH213" s="124">
        <f t="shared" si="762"/>
        <v>0</v>
      </c>
      <c r="AI213" s="124"/>
      <c r="AJ213" s="124"/>
      <c r="AK213" s="130"/>
      <c r="AL213" s="124">
        <f t="shared" si="763"/>
        <v>0</v>
      </c>
      <c r="AM213" s="124">
        <v>0</v>
      </c>
      <c r="AN213" s="124">
        <f t="shared" si="764"/>
        <v>0</v>
      </c>
      <c r="AO213" s="124"/>
      <c r="AP213" s="124">
        <f t="shared" si="765"/>
        <v>0</v>
      </c>
      <c r="AQ213" s="124">
        <v>0</v>
      </c>
      <c r="AR213" s="124">
        <f t="shared" si="766"/>
        <v>0</v>
      </c>
      <c r="AS213" s="140">
        <v>0</v>
      </c>
      <c r="AT213" s="124">
        <f t="shared" si="767"/>
        <v>0</v>
      </c>
      <c r="AU213" s="124"/>
      <c r="AV213" s="124">
        <f t="shared" si="768"/>
        <v>0</v>
      </c>
      <c r="AW213" s="124"/>
      <c r="AX213" s="124">
        <f t="shared" si="769"/>
        <v>0</v>
      </c>
      <c r="AY213" s="124">
        <v>0</v>
      </c>
      <c r="AZ213" s="124">
        <f t="shared" si="770"/>
        <v>0</v>
      </c>
      <c r="BA213" s="124"/>
      <c r="BB213" s="124">
        <f t="shared" si="771"/>
        <v>0</v>
      </c>
      <c r="BC213" s="124"/>
      <c r="BD213" s="124">
        <f t="shared" si="772"/>
        <v>0</v>
      </c>
      <c r="BE213" s="124"/>
      <c r="BF213" s="124">
        <f t="shared" si="773"/>
        <v>0</v>
      </c>
      <c r="BG213" s="124"/>
      <c r="BH213" s="124">
        <f t="shared" si="774"/>
        <v>0</v>
      </c>
      <c r="BI213" s="124"/>
      <c r="BJ213" s="124">
        <f t="shared" si="775"/>
        <v>0</v>
      </c>
      <c r="BK213" s="124"/>
      <c r="BL213" s="124">
        <f t="shared" si="776"/>
        <v>0</v>
      </c>
      <c r="BM213" s="124"/>
      <c r="BN213" s="124">
        <f t="shared" si="777"/>
        <v>0</v>
      </c>
      <c r="BO213" s="124"/>
      <c r="BP213" s="124">
        <f t="shared" si="778"/>
        <v>0</v>
      </c>
      <c r="BQ213" s="124">
        <v>0</v>
      </c>
      <c r="BR213" s="124">
        <f t="shared" si="779"/>
        <v>0</v>
      </c>
      <c r="BS213" s="124"/>
      <c r="BT213" s="124">
        <f t="shared" si="780"/>
        <v>0</v>
      </c>
      <c r="BU213" s="124"/>
      <c r="BV213" s="124">
        <f t="shared" si="781"/>
        <v>0</v>
      </c>
      <c r="BW213" s="124"/>
      <c r="BX213" s="129">
        <f t="shared" si="782"/>
        <v>0</v>
      </c>
      <c r="BY213" s="124"/>
      <c r="BZ213" s="124">
        <f t="shared" si="783"/>
        <v>0</v>
      </c>
      <c r="CA213" s="124"/>
      <c r="CB213" s="124">
        <f t="shared" si="784"/>
        <v>0</v>
      </c>
      <c r="CC213" s="124"/>
      <c r="CD213" s="124">
        <f t="shared" si="785"/>
        <v>0</v>
      </c>
      <c r="CE213" s="124"/>
      <c r="CF213" s="124">
        <f t="shared" si="786"/>
        <v>0</v>
      </c>
      <c r="CG213" s="124"/>
      <c r="CH213" s="124">
        <f t="shared" si="787"/>
        <v>0</v>
      </c>
      <c r="CI213" s="124"/>
      <c r="CJ213" s="124">
        <f t="shared" si="788"/>
        <v>0</v>
      </c>
      <c r="CK213" s="124"/>
      <c r="CL213" s="124">
        <f t="shared" si="789"/>
        <v>0</v>
      </c>
      <c r="CM213" s="124"/>
      <c r="CN213" s="124">
        <f t="shared" si="790"/>
        <v>0</v>
      </c>
      <c r="CO213" s="124">
        <v>0</v>
      </c>
      <c r="CP213" s="124">
        <f t="shared" si="791"/>
        <v>0</v>
      </c>
      <c r="CQ213" s="124"/>
      <c r="CR213" s="124">
        <f t="shared" si="792"/>
        <v>0</v>
      </c>
      <c r="CS213" s="124"/>
      <c r="CT213" s="124">
        <f t="shared" si="793"/>
        <v>0</v>
      </c>
      <c r="CU213" s="124"/>
      <c r="CV213" s="124">
        <f t="shared" si="794"/>
        <v>0</v>
      </c>
      <c r="CW213" s="124"/>
      <c r="CX213" s="124">
        <f t="shared" si="795"/>
        <v>0</v>
      </c>
      <c r="CY213" s="140"/>
      <c r="CZ213" s="124">
        <f t="shared" si="796"/>
        <v>0</v>
      </c>
      <c r="DA213" s="124"/>
      <c r="DB213" s="129">
        <f t="shared" si="797"/>
        <v>0</v>
      </c>
      <c r="DC213" s="124"/>
      <c r="DD213" s="124">
        <f t="shared" si="798"/>
        <v>0</v>
      </c>
      <c r="DE213" s="141"/>
      <c r="DF213" s="124">
        <f t="shared" si="799"/>
        <v>0</v>
      </c>
      <c r="DG213" s="124"/>
      <c r="DH213" s="124">
        <f t="shared" si="800"/>
        <v>0</v>
      </c>
      <c r="DI213" s="124"/>
      <c r="DJ213" s="124">
        <f t="shared" si="801"/>
        <v>0</v>
      </c>
      <c r="DK213" s="124"/>
      <c r="DL213" s="129">
        <f t="shared" si="802"/>
        <v>0</v>
      </c>
      <c r="DM213" s="124">
        <f t="shared" si="756"/>
        <v>1</v>
      </c>
      <c r="DN213" s="124">
        <f t="shared" si="756"/>
        <v>161420.11199999996</v>
      </c>
      <c r="DO213" s="243">
        <v>4670515.08</v>
      </c>
    </row>
    <row r="214" spans="1:119" ht="30" customHeight="1" x14ac:dyDescent="0.25">
      <c r="A214" s="104"/>
      <c r="B214" s="135">
        <v>180</v>
      </c>
      <c r="C214" s="235" t="s">
        <v>514</v>
      </c>
      <c r="D214" s="118" t="s">
        <v>515</v>
      </c>
      <c r="E214" s="107">
        <f t="shared" si="804"/>
        <v>23460</v>
      </c>
      <c r="F214" s="108">
        <v>23500</v>
      </c>
      <c r="G214" s="145">
        <v>4.37</v>
      </c>
      <c r="H214" s="120">
        <v>1</v>
      </c>
      <c r="I214" s="121"/>
      <c r="J214" s="121"/>
      <c r="K214" s="121"/>
      <c r="L214" s="121"/>
      <c r="M214" s="122">
        <v>1.4</v>
      </c>
      <c r="N214" s="122">
        <v>1.68</v>
      </c>
      <c r="O214" s="122">
        <v>2.23</v>
      </c>
      <c r="P214" s="123">
        <v>2.57</v>
      </c>
      <c r="Q214" s="124">
        <v>0</v>
      </c>
      <c r="R214" s="124">
        <f t="shared" si="757"/>
        <v>0</v>
      </c>
      <c r="S214" s="124">
        <v>0</v>
      </c>
      <c r="T214" s="124">
        <f t="shared" si="758"/>
        <v>0</v>
      </c>
      <c r="U214" s="124"/>
      <c r="V214" s="124">
        <f t="shared" si="759"/>
        <v>0</v>
      </c>
      <c r="W214" s="124"/>
      <c r="X214" s="124">
        <f t="shared" si="760"/>
        <v>0</v>
      </c>
      <c r="Y214" s="124">
        <v>120</v>
      </c>
      <c r="Z214" s="124">
        <f t="shared" si="803"/>
        <v>22393837.759999998</v>
      </c>
      <c r="AA214" s="124"/>
      <c r="AB214" s="124"/>
      <c r="AC214" s="124"/>
      <c r="AD214" s="124">
        <f t="shared" si="761"/>
        <v>0</v>
      </c>
      <c r="AE214" s="124"/>
      <c r="AF214" s="124"/>
      <c r="AG214" s="124"/>
      <c r="AH214" s="124">
        <f t="shared" si="762"/>
        <v>0</v>
      </c>
      <c r="AI214" s="124"/>
      <c r="AJ214" s="124"/>
      <c r="AK214" s="130"/>
      <c r="AL214" s="124">
        <f t="shared" si="763"/>
        <v>0</v>
      </c>
      <c r="AM214" s="124">
        <v>0</v>
      </c>
      <c r="AN214" s="124">
        <f t="shared" si="764"/>
        <v>0</v>
      </c>
      <c r="AO214" s="124"/>
      <c r="AP214" s="124">
        <f t="shared" si="765"/>
        <v>0</v>
      </c>
      <c r="AQ214" s="124">
        <v>0</v>
      </c>
      <c r="AR214" s="124">
        <f t="shared" si="766"/>
        <v>0</v>
      </c>
      <c r="AS214" s="140">
        <v>0</v>
      </c>
      <c r="AT214" s="124">
        <f t="shared" si="767"/>
        <v>0</v>
      </c>
      <c r="AU214" s="124"/>
      <c r="AV214" s="124">
        <f t="shared" si="768"/>
        <v>0</v>
      </c>
      <c r="AW214" s="124"/>
      <c r="AX214" s="124">
        <f t="shared" si="769"/>
        <v>0</v>
      </c>
      <c r="AY214" s="124">
        <v>0</v>
      </c>
      <c r="AZ214" s="124">
        <f t="shared" si="770"/>
        <v>0</v>
      </c>
      <c r="BA214" s="124"/>
      <c r="BB214" s="124">
        <f t="shared" si="771"/>
        <v>0</v>
      </c>
      <c r="BC214" s="124"/>
      <c r="BD214" s="124">
        <f t="shared" si="772"/>
        <v>0</v>
      </c>
      <c r="BE214" s="124"/>
      <c r="BF214" s="124">
        <f t="shared" si="773"/>
        <v>0</v>
      </c>
      <c r="BG214" s="124"/>
      <c r="BH214" s="124">
        <f t="shared" si="774"/>
        <v>0</v>
      </c>
      <c r="BI214" s="124"/>
      <c r="BJ214" s="124">
        <f t="shared" si="775"/>
        <v>0</v>
      </c>
      <c r="BK214" s="124"/>
      <c r="BL214" s="124">
        <f t="shared" si="776"/>
        <v>0</v>
      </c>
      <c r="BM214" s="124"/>
      <c r="BN214" s="124">
        <f t="shared" si="777"/>
        <v>0</v>
      </c>
      <c r="BO214" s="124"/>
      <c r="BP214" s="124">
        <f t="shared" si="778"/>
        <v>0</v>
      </c>
      <c r="BQ214" s="124">
        <v>0</v>
      </c>
      <c r="BR214" s="124">
        <f t="shared" si="779"/>
        <v>0</v>
      </c>
      <c r="BS214" s="124"/>
      <c r="BT214" s="124">
        <f t="shared" si="780"/>
        <v>0</v>
      </c>
      <c r="BU214" s="124"/>
      <c r="BV214" s="124">
        <f t="shared" si="781"/>
        <v>0</v>
      </c>
      <c r="BW214" s="124"/>
      <c r="BX214" s="129">
        <f t="shared" si="782"/>
        <v>0</v>
      </c>
      <c r="BY214" s="124"/>
      <c r="BZ214" s="124">
        <f t="shared" si="783"/>
        <v>0</v>
      </c>
      <c r="CA214" s="124"/>
      <c r="CB214" s="124">
        <f t="shared" si="784"/>
        <v>0</v>
      </c>
      <c r="CC214" s="124"/>
      <c r="CD214" s="124">
        <f t="shared" si="785"/>
        <v>0</v>
      </c>
      <c r="CE214" s="124"/>
      <c r="CF214" s="124">
        <f t="shared" si="786"/>
        <v>0</v>
      </c>
      <c r="CG214" s="124"/>
      <c r="CH214" s="124">
        <f t="shared" si="787"/>
        <v>0</v>
      </c>
      <c r="CI214" s="124"/>
      <c r="CJ214" s="124">
        <f t="shared" si="788"/>
        <v>0</v>
      </c>
      <c r="CK214" s="124"/>
      <c r="CL214" s="124">
        <f t="shared" si="789"/>
        <v>0</v>
      </c>
      <c r="CM214" s="124"/>
      <c r="CN214" s="124">
        <f t="shared" si="790"/>
        <v>0</v>
      </c>
      <c r="CO214" s="124">
        <v>0</v>
      </c>
      <c r="CP214" s="124">
        <f t="shared" si="791"/>
        <v>0</v>
      </c>
      <c r="CQ214" s="124"/>
      <c r="CR214" s="124">
        <f t="shared" si="792"/>
        <v>0</v>
      </c>
      <c r="CS214" s="124"/>
      <c r="CT214" s="124">
        <f t="shared" si="793"/>
        <v>0</v>
      </c>
      <c r="CU214" s="124"/>
      <c r="CV214" s="124">
        <f t="shared" si="794"/>
        <v>0</v>
      </c>
      <c r="CW214" s="124"/>
      <c r="CX214" s="124">
        <f t="shared" si="795"/>
        <v>0</v>
      </c>
      <c r="CY214" s="140"/>
      <c r="CZ214" s="124">
        <f t="shared" si="796"/>
        <v>0</v>
      </c>
      <c r="DA214" s="124"/>
      <c r="DB214" s="129">
        <f t="shared" si="797"/>
        <v>0</v>
      </c>
      <c r="DC214" s="124"/>
      <c r="DD214" s="124">
        <f t="shared" si="798"/>
        <v>0</v>
      </c>
      <c r="DE214" s="141"/>
      <c r="DF214" s="124">
        <f t="shared" si="799"/>
        <v>0</v>
      </c>
      <c r="DG214" s="124"/>
      <c r="DH214" s="124">
        <f t="shared" si="800"/>
        <v>0</v>
      </c>
      <c r="DI214" s="124"/>
      <c r="DJ214" s="124">
        <f t="shared" si="801"/>
        <v>0</v>
      </c>
      <c r="DK214" s="124"/>
      <c r="DL214" s="129">
        <f t="shared" si="802"/>
        <v>0</v>
      </c>
      <c r="DM214" s="124">
        <f t="shared" si="756"/>
        <v>120</v>
      </c>
      <c r="DN214" s="124">
        <f t="shared" si="756"/>
        <v>22393837.759999998</v>
      </c>
    </row>
    <row r="215" spans="1:119" ht="30" customHeight="1" x14ac:dyDescent="0.25">
      <c r="A215" s="104"/>
      <c r="B215" s="135">
        <v>181</v>
      </c>
      <c r="C215" s="235" t="s">
        <v>516</v>
      </c>
      <c r="D215" s="118" t="s">
        <v>517</v>
      </c>
      <c r="E215" s="107">
        <f t="shared" si="804"/>
        <v>23460</v>
      </c>
      <c r="F215" s="108">
        <v>23500</v>
      </c>
      <c r="G215" s="145">
        <v>5.85</v>
      </c>
      <c r="H215" s="120">
        <v>1</v>
      </c>
      <c r="I215" s="121"/>
      <c r="J215" s="121"/>
      <c r="K215" s="121"/>
      <c r="L215" s="121"/>
      <c r="M215" s="122">
        <v>1.4</v>
      </c>
      <c r="N215" s="122">
        <v>1.68</v>
      </c>
      <c r="O215" s="122">
        <v>2.23</v>
      </c>
      <c r="P215" s="123">
        <v>2.57</v>
      </c>
      <c r="Q215" s="124">
        <v>0</v>
      </c>
      <c r="R215" s="124">
        <f t="shared" si="757"/>
        <v>0</v>
      </c>
      <c r="S215" s="124">
        <v>0</v>
      </c>
      <c r="T215" s="124">
        <f t="shared" si="758"/>
        <v>0</v>
      </c>
      <c r="U215" s="124"/>
      <c r="V215" s="124">
        <f t="shared" si="759"/>
        <v>0</v>
      </c>
      <c r="W215" s="124"/>
      <c r="X215" s="124">
        <f t="shared" si="760"/>
        <v>0</v>
      </c>
      <c r="Y215" s="124"/>
      <c r="Z215" s="124">
        <f t="shared" si="803"/>
        <v>0</v>
      </c>
      <c r="AA215" s="124"/>
      <c r="AB215" s="124"/>
      <c r="AC215" s="124"/>
      <c r="AD215" s="124">
        <f t="shared" si="761"/>
        <v>0</v>
      </c>
      <c r="AE215" s="124"/>
      <c r="AF215" s="124"/>
      <c r="AG215" s="124"/>
      <c r="AH215" s="124">
        <f t="shared" si="762"/>
        <v>0</v>
      </c>
      <c r="AI215" s="124"/>
      <c r="AJ215" s="124"/>
      <c r="AK215" s="130"/>
      <c r="AL215" s="124">
        <f t="shared" si="763"/>
        <v>0</v>
      </c>
      <c r="AM215" s="124">
        <v>0</v>
      </c>
      <c r="AN215" s="124">
        <f t="shared" si="764"/>
        <v>0</v>
      </c>
      <c r="AO215" s="124"/>
      <c r="AP215" s="124">
        <f t="shared" si="765"/>
        <v>0</v>
      </c>
      <c r="AQ215" s="124">
        <v>0</v>
      </c>
      <c r="AR215" s="124">
        <f t="shared" si="766"/>
        <v>0</v>
      </c>
      <c r="AS215" s="140">
        <v>0</v>
      </c>
      <c r="AT215" s="124">
        <f t="shared" si="767"/>
        <v>0</v>
      </c>
      <c r="AU215" s="124"/>
      <c r="AV215" s="124">
        <f t="shared" si="768"/>
        <v>0</v>
      </c>
      <c r="AW215" s="124"/>
      <c r="AX215" s="124">
        <f t="shared" si="769"/>
        <v>0</v>
      </c>
      <c r="AY215" s="124">
        <v>0</v>
      </c>
      <c r="AZ215" s="124">
        <f t="shared" si="770"/>
        <v>0</v>
      </c>
      <c r="BA215" s="124"/>
      <c r="BB215" s="124">
        <f t="shared" si="771"/>
        <v>0</v>
      </c>
      <c r="BC215" s="124"/>
      <c r="BD215" s="124">
        <f t="shared" si="772"/>
        <v>0</v>
      </c>
      <c r="BE215" s="124"/>
      <c r="BF215" s="124">
        <f t="shared" si="773"/>
        <v>0</v>
      </c>
      <c r="BG215" s="124"/>
      <c r="BH215" s="124">
        <f t="shared" si="774"/>
        <v>0</v>
      </c>
      <c r="BI215" s="124"/>
      <c r="BJ215" s="124">
        <f t="shared" si="775"/>
        <v>0</v>
      </c>
      <c r="BK215" s="124"/>
      <c r="BL215" s="124">
        <f t="shared" si="776"/>
        <v>0</v>
      </c>
      <c r="BM215" s="124"/>
      <c r="BN215" s="124">
        <f t="shared" si="777"/>
        <v>0</v>
      </c>
      <c r="BO215" s="124"/>
      <c r="BP215" s="124">
        <f t="shared" si="778"/>
        <v>0</v>
      </c>
      <c r="BQ215" s="124">
        <v>0</v>
      </c>
      <c r="BR215" s="124">
        <f t="shared" si="779"/>
        <v>0</v>
      </c>
      <c r="BS215" s="124"/>
      <c r="BT215" s="124">
        <f t="shared" si="780"/>
        <v>0</v>
      </c>
      <c r="BU215" s="124"/>
      <c r="BV215" s="124">
        <f t="shared" si="781"/>
        <v>0</v>
      </c>
      <c r="BW215" s="124"/>
      <c r="BX215" s="129">
        <f t="shared" si="782"/>
        <v>0</v>
      </c>
      <c r="BY215" s="124"/>
      <c r="BZ215" s="124">
        <f t="shared" si="783"/>
        <v>0</v>
      </c>
      <c r="CA215" s="124"/>
      <c r="CB215" s="124">
        <f t="shared" si="784"/>
        <v>0</v>
      </c>
      <c r="CC215" s="124"/>
      <c r="CD215" s="124">
        <f t="shared" si="785"/>
        <v>0</v>
      </c>
      <c r="CE215" s="124"/>
      <c r="CF215" s="124">
        <f t="shared" si="786"/>
        <v>0</v>
      </c>
      <c r="CG215" s="124"/>
      <c r="CH215" s="124">
        <f t="shared" si="787"/>
        <v>0</v>
      </c>
      <c r="CI215" s="124"/>
      <c r="CJ215" s="124">
        <f t="shared" si="788"/>
        <v>0</v>
      </c>
      <c r="CK215" s="124"/>
      <c r="CL215" s="124">
        <f t="shared" si="789"/>
        <v>0</v>
      </c>
      <c r="CM215" s="124"/>
      <c r="CN215" s="124">
        <f t="shared" si="790"/>
        <v>0</v>
      </c>
      <c r="CO215" s="124">
        <v>0</v>
      </c>
      <c r="CP215" s="124">
        <f t="shared" si="791"/>
        <v>0</v>
      </c>
      <c r="CQ215" s="124"/>
      <c r="CR215" s="124">
        <f t="shared" si="792"/>
        <v>0</v>
      </c>
      <c r="CS215" s="124"/>
      <c r="CT215" s="124">
        <f t="shared" si="793"/>
        <v>0</v>
      </c>
      <c r="CU215" s="124"/>
      <c r="CV215" s="124">
        <f t="shared" si="794"/>
        <v>0</v>
      </c>
      <c r="CW215" s="124"/>
      <c r="CX215" s="124">
        <f t="shared" si="795"/>
        <v>0</v>
      </c>
      <c r="CY215" s="140"/>
      <c r="CZ215" s="124">
        <f t="shared" si="796"/>
        <v>0</v>
      </c>
      <c r="DA215" s="124"/>
      <c r="DB215" s="129">
        <f t="shared" si="797"/>
        <v>0</v>
      </c>
      <c r="DC215" s="124"/>
      <c r="DD215" s="124">
        <f t="shared" si="798"/>
        <v>0</v>
      </c>
      <c r="DE215" s="141"/>
      <c r="DF215" s="124">
        <f t="shared" si="799"/>
        <v>0</v>
      </c>
      <c r="DG215" s="124"/>
      <c r="DH215" s="124">
        <f t="shared" si="800"/>
        <v>0</v>
      </c>
      <c r="DI215" s="124"/>
      <c r="DJ215" s="124">
        <f t="shared" si="801"/>
        <v>0</v>
      </c>
      <c r="DK215" s="124"/>
      <c r="DL215" s="129">
        <f t="shared" si="802"/>
        <v>0</v>
      </c>
      <c r="DM215" s="124">
        <f t="shared" si="756"/>
        <v>0</v>
      </c>
      <c r="DN215" s="124">
        <f t="shared" si="756"/>
        <v>0</v>
      </c>
    </row>
    <row r="216" spans="1:119" ht="30" customHeight="1" x14ac:dyDescent="0.25">
      <c r="A216" s="104"/>
      <c r="B216" s="135">
        <v>182</v>
      </c>
      <c r="C216" s="235" t="s">
        <v>518</v>
      </c>
      <c r="D216" s="118" t="s">
        <v>519</v>
      </c>
      <c r="E216" s="107">
        <f t="shared" si="804"/>
        <v>23460</v>
      </c>
      <c r="F216" s="108">
        <v>23500</v>
      </c>
      <c r="G216" s="145">
        <v>6.57</v>
      </c>
      <c r="H216" s="120">
        <v>1</v>
      </c>
      <c r="I216" s="121"/>
      <c r="J216" s="121"/>
      <c r="K216" s="121"/>
      <c r="L216" s="121"/>
      <c r="M216" s="122">
        <v>1.4</v>
      </c>
      <c r="N216" s="122">
        <v>1.68</v>
      </c>
      <c r="O216" s="122">
        <v>2.23</v>
      </c>
      <c r="P216" s="123">
        <v>2.57</v>
      </c>
      <c r="Q216" s="124">
        <v>0</v>
      </c>
      <c r="R216" s="124">
        <f t="shared" si="757"/>
        <v>0</v>
      </c>
      <c r="S216" s="124">
        <v>0</v>
      </c>
      <c r="T216" s="124">
        <f t="shared" si="758"/>
        <v>0</v>
      </c>
      <c r="U216" s="124"/>
      <c r="V216" s="124">
        <f t="shared" si="759"/>
        <v>0</v>
      </c>
      <c r="W216" s="124"/>
      <c r="X216" s="124">
        <f t="shared" si="760"/>
        <v>0</v>
      </c>
      <c r="Y216" s="124">
        <v>24</v>
      </c>
      <c r="Z216" s="124">
        <f t="shared" si="803"/>
        <v>6733524.6720000003</v>
      </c>
      <c r="AA216" s="124"/>
      <c r="AB216" s="124"/>
      <c r="AC216" s="124"/>
      <c r="AD216" s="124">
        <f t="shared" si="761"/>
        <v>0</v>
      </c>
      <c r="AE216" s="124"/>
      <c r="AF216" s="124"/>
      <c r="AG216" s="124"/>
      <c r="AH216" s="124">
        <f t="shared" si="762"/>
        <v>0</v>
      </c>
      <c r="AI216" s="124"/>
      <c r="AJ216" s="124"/>
      <c r="AK216" s="130"/>
      <c r="AL216" s="124">
        <f t="shared" si="763"/>
        <v>0</v>
      </c>
      <c r="AM216" s="124">
        <v>0</v>
      </c>
      <c r="AN216" s="124">
        <f t="shared" si="764"/>
        <v>0</v>
      </c>
      <c r="AO216" s="124"/>
      <c r="AP216" s="124">
        <f t="shared" si="765"/>
        <v>0</v>
      </c>
      <c r="AQ216" s="124">
        <v>0</v>
      </c>
      <c r="AR216" s="124">
        <f t="shared" si="766"/>
        <v>0</v>
      </c>
      <c r="AS216" s="140">
        <v>0</v>
      </c>
      <c r="AT216" s="124">
        <f t="shared" si="767"/>
        <v>0</v>
      </c>
      <c r="AU216" s="124"/>
      <c r="AV216" s="124">
        <f t="shared" si="768"/>
        <v>0</v>
      </c>
      <c r="AW216" s="124"/>
      <c r="AX216" s="124">
        <f t="shared" si="769"/>
        <v>0</v>
      </c>
      <c r="AY216" s="124">
        <v>0</v>
      </c>
      <c r="AZ216" s="124">
        <f t="shared" si="770"/>
        <v>0</v>
      </c>
      <c r="BA216" s="124"/>
      <c r="BB216" s="124">
        <f t="shared" si="771"/>
        <v>0</v>
      </c>
      <c r="BC216" s="124"/>
      <c r="BD216" s="124">
        <f t="shared" si="772"/>
        <v>0</v>
      </c>
      <c r="BE216" s="124"/>
      <c r="BF216" s="124">
        <f t="shared" si="773"/>
        <v>0</v>
      </c>
      <c r="BG216" s="124"/>
      <c r="BH216" s="124">
        <f t="shared" si="774"/>
        <v>0</v>
      </c>
      <c r="BI216" s="124"/>
      <c r="BJ216" s="124">
        <f t="shared" si="775"/>
        <v>0</v>
      </c>
      <c r="BK216" s="124"/>
      <c r="BL216" s="124">
        <f t="shared" si="776"/>
        <v>0</v>
      </c>
      <c r="BM216" s="124"/>
      <c r="BN216" s="124">
        <f t="shared" si="777"/>
        <v>0</v>
      </c>
      <c r="BO216" s="124"/>
      <c r="BP216" s="124">
        <f t="shared" si="778"/>
        <v>0</v>
      </c>
      <c r="BQ216" s="124">
        <v>0</v>
      </c>
      <c r="BR216" s="124">
        <f t="shared" si="779"/>
        <v>0</v>
      </c>
      <c r="BS216" s="124"/>
      <c r="BT216" s="124">
        <f t="shared" si="780"/>
        <v>0</v>
      </c>
      <c r="BU216" s="124"/>
      <c r="BV216" s="124">
        <f t="shared" si="781"/>
        <v>0</v>
      </c>
      <c r="BW216" s="124"/>
      <c r="BX216" s="129">
        <f t="shared" si="782"/>
        <v>0</v>
      </c>
      <c r="BY216" s="124"/>
      <c r="BZ216" s="124">
        <f t="shared" si="783"/>
        <v>0</v>
      </c>
      <c r="CA216" s="124"/>
      <c r="CB216" s="124">
        <f t="shared" si="784"/>
        <v>0</v>
      </c>
      <c r="CC216" s="124"/>
      <c r="CD216" s="124">
        <f t="shared" si="785"/>
        <v>0</v>
      </c>
      <c r="CE216" s="124"/>
      <c r="CF216" s="124">
        <f t="shared" si="786"/>
        <v>0</v>
      </c>
      <c r="CG216" s="124"/>
      <c r="CH216" s="124">
        <f t="shared" si="787"/>
        <v>0</v>
      </c>
      <c r="CI216" s="124"/>
      <c r="CJ216" s="124">
        <f t="shared" si="788"/>
        <v>0</v>
      </c>
      <c r="CK216" s="124"/>
      <c r="CL216" s="124">
        <f t="shared" si="789"/>
        <v>0</v>
      </c>
      <c r="CM216" s="124"/>
      <c r="CN216" s="124">
        <f t="shared" si="790"/>
        <v>0</v>
      </c>
      <c r="CO216" s="124">
        <v>0</v>
      </c>
      <c r="CP216" s="124">
        <f t="shared" si="791"/>
        <v>0</v>
      </c>
      <c r="CQ216" s="124"/>
      <c r="CR216" s="124">
        <f t="shared" si="792"/>
        <v>0</v>
      </c>
      <c r="CS216" s="124"/>
      <c r="CT216" s="124">
        <f t="shared" si="793"/>
        <v>0</v>
      </c>
      <c r="CU216" s="124"/>
      <c r="CV216" s="124">
        <f t="shared" si="794"/>
        <v>0</v>
      </c>
      <c r="CW216" s="124"/>
      <c r="CX216" s="124">
        <f t="shared" si="795"/>
        <v>0</v>
      </c>
      <c r="CY216" s="140"/>
      <c r="CZ216" s="124">
        <f t="shared" si="796"/>
        <v>0</v>
      </c>
      <c r="DA216" s="124"/>
      <c r="DB216" s="129">
        <f t="shared" si="797"/>
        <v>0</v>
      </c>
      <c r="DC216" s="124"/>
      <c r="DD216" s="124">
        <f t="shared" si="798"/>
        <v>0</v>
      </c>
      <c r="DE216" s="141"/>
      <c r="DF216" s="124">
        <f t="shared" si="799"/>
        <v>0</v>
      </c>
      <c r="DG216" s="124"/>
      <c r="DH216" s="124">
        <f t="shared" si="800"/>
        <v>0</v>
      </c>
      <c r="DI216" s="124"/>
      <c r="DJ216" s="124">
        <f t="shared" si="801"/>
        <v>0</v>
      </c>
      <c r="DK216" s="124"/>
      <c r="DL216" s="129">
        <f t="shared" si="802"/>
        <v>0</v>
      </c>
      <c r="DM216" s="124">
        <f t="shared" si="756"/>
        <v>24</v>
      </c>
      <c r="DN216" s="124">
        <f t="shared" si="756"/>
        <v>6733524.6720000003</v>
      </c>
    </row>
    <row r="217" spans="1:119" ht="30" customHeight="1" x14ac:dyDescent="0.25">
      <c r="A217" s="104"/>
      <c r="B217" s="135">
        <v>183</v>
      </c>
      <c r="C217" s="235" t="s">
        <v>520</v>
      </c>
      <c r="D217" s="118" t="s">
        <v>521</v>
      </c>
      <c r="E217" s="107">
        <f t="shared" si="804"/>
        <v>23460</v>
      </c>
      <c r="F217" s="108">
        <v>23500</v>
      </c>
      <c r="G217" s="121">
        <v>9.49</v>
      </c>
      <c r="H217" s="120">
        <v>1</v>
      </c>
      <c r="I217" s="121"/>
      <c r="J217" s="121"/>
      <c r="K217" s="121"/>
      <c r="L217" s="121"/>
      <c r="M217" s="122">
        <v>1.4</v>
      </c>
      <c r="N217" s="122">
        <v>1.68</v>
      </c>
      <c r="O217" s="122">
        <v>2.23</v>
      </c>
      <c r="P217" s="123">
        <v>2.57</v>
      </c>
      <c r="Q217" s="124">
        <v>0</v>
      </c>
      <c r="R217" s="124">
        <f t="shared" si="757"/>
        <v>0</v>
      </c>
      <c r="S217" s="124">
        <v>0</v>
      </c>
      <c r="T217" s="124">
        <f t="shared" si="758"/>
        <v>0</v>
      </c>
      <c r="U217" s="124"/>
      <c r="V217" s="124">
        <f t="shared" si="759"/>
        <v>0</v>
      </c>
      <c r="W217" s="124"/>
      <c r="X217" s="124">
        <f t="shared" si="760"/>
        <v>0</v>
      </c>
      <c r="Y217" s="124">
        <v>12</v>
      </c>
      <c r="Z217" s="124">
        <f t="shared" si="803"/>
        <v>4863101.1520000007</v>
      </c>
      <c r="AA217" s="124"/>
      <c r="AB217" s="124"/>
      <c r="AC217" s="124"/>
      <c r="AD217" s="124">
        <f t="shared" si="761"/>
        <v>0</v>
      </c>
      <c r="AE217" s="124"/>
      <c r="AF217" s="124"/>
      <c r="AG217" s="124"/>
      <c r="AH217" s="124">
        <f t="shared" si="762"/>
        <v>0</v>
      </c>
      <c r="AI217" s="124"/>
      <c r="AJ217" s="124"/>
      <c r="AK217" s="130"/>
      <c r="AL217" s="124">
        <f t="shared" si="763"/>
        <v>0</v>
      </c>
      <c r="AM217" s="124">
        <v>0</v>
      </c>
      <c r="AN217" s="124">
        <f t="shared" si="764"/>
        <v>0</v>
      </c>
      <c r="AO217" s="124"/>
      <c r="AP217" s="124">
        <f t="shared" si="765"/>
        <v>0</v>
      </c>
      <c r="AQ217" s="124">
        <v>0</v>
      </c>
      <c r="AR217" s="124">
        <f t="shared" si="766"/>
        <v>0</v>
      </c>
      <c r="AS217" s="140">
        <v>0</v>
      </c>
      <c r="AT217" s="124">
        <f t="shared" si="767"/>
        <v>0</v>
      </c>
      <c r="AU217" s="124"/>
      <c r="AV217" s="124">
        <f t="shared" si="768"/>
        <v>0</v>
      </c>
      <c r="AW217" s="124"/>
      <c r="AX217" s="124">
        <f t="shared" si="769"/>
        <v>0</v>
      </c>
      <c r="AY217" s="124">
        <v>0</v>
      </c>
      <c r="AZ217" s="124">
        <f t="shared" si="770"/>
        <v>0</v>
      </c>
      <c r="BA217" s="124"/>
      <c r="BB217" s="124">
        <f t="shared" si="771"/>
        <v>0</v>
      </c>
      <c r="BC217" s="124"/>
      <c r="BD217" s="124">
        <f t="shared" si="772"/>
        <v>0</v>
      </c>
      <c r="BE217" s="124"/>
      <c r="BF217" s="124">
        <f t="shared" si="773"/>
        <v>0</v>
      </c>
      <c r="BG217" s="124"/>
      <c r="BH217" s="124">
        <f t="shared" si="774"/>
        <v>0</v>
      </c>
      <c r="BI217" s="124"/>
      <c r="BJ217" s="124">
        <f t="shared" si="775"/>
        <v>0</v>
      </c>
      <c r="BK217" s="124"/>
      <c r="BL217" s="124">
        <f t="shared" si="776"/>
        <v>0</v>
      </c>
      <c r="BM217" s="124"/>
      <c r="BN217" s="124">
        <f t="shared" si="777"/>
        <v>0</v>
      </c>
      <c r="BO217" s="124"/>
      <c r="BP217" s="124">
        <f t="shared" si="778"/>
        <v>0</v>
      </c>
      <c r="BQ217" s="124">
        <v>0</v>
      </c>
      <c r="BR217" s="124">
        <f t="shared" si="779"/>
        <v>0</v>
      </c>
      <c r="BS217" s="124"/>
      <c r="BT217" s="124">
        <f t="shared" si="780"/>
        <v>0</v>
      </c>
      <c r="BU217" s="124"/>
      <c r="BV217" s="124">
        <f t="shared" si="781"/>
        <v>0</v>
      </c>
      <c r="BW217" s="124"/>
      <c r="BX217" s="129">
        <f t="shared" si="782"/>
        <v>0</v>
      </c>
      <c r="BY217" s="124"/>
      <c r="BZ217" s="124">
        <f t="shared" si="783"/>
        <v>0</v>
      </c>
      <c r="CA217" s="124"/>
      <c r="CB217" s="124">
        <f t="shared" si="784"/>
        <v>0</v>
      </c>
      <c r="CC217" s="124"/>
      <c r="CD217" s="124">
        <f t="shared" si="785"/>
        <v>0</v>
      </c>
      <c r="CE217" s="124"/>
      <c r="CF217" s="124">
        <f t="shared" si="786"/>
        <v>0</v>
      </c>
      <c r="CG217" s="124"/>
      <c r="CH217" s="124">
        <f t="shared" si="787"/>
        <v>0</v>
      </c>
      <c r="CI217" s="124"/>
      <c r="CJ217" s="124">
        <f t="shared" si="788"/>
        <v>0</v>
      </c>
      <c r="CK217" s="124"/>
      <c r="CL217" s="124">
        <f t="shared" si="789"/>
        <v>0</v>
      </c>
      <c r="CM217" s="124"/>
      <c r="CN217" s="124">
        <f t="shared" si="790"/>
        <v>0</v>
      </c>
      <c r="CO217" s="124">
        <v>0</v>
      </c>
      <c r="CP217" s="124">
        <f t="shared" si="791"/>
        <v>0</v>
      </c>
      <c r="CQ217" s="124"/>
      <c r="CR217" s="124">
        <f t="shared" si="792"/>
        <v>0</v>
      </c>
      <c r="CS217" s="124"/>
      <c r="CT217" s="124">
        <f t="shared" si="793"/>
        <v>0</v>
      </c>
      <c r="CU217" s="124"/>
      <c r="CV217" s="124">
        <f t="shared" si="794"/>
        <v>0</v>
      </c>
      <c r="CW217" s="124"/>
      <c r="CX217" s="124">
        <f t="shared" si="795"/>
        <v>0</v>
      </c>
      <c r="CY217" s="140"/>
      <c r="CZ217" s="124">
        <f t="shared" si="796"/>
        <v>0</v>
      </c>
      <c r="DA217" s="124"/>
      <c r="DB217" s="129">
        <f t="shared" si="797"/>
        <v>0</v>
      </c>
      <c r="DC217" s="124"/>
      <c r="DD217" s="124">
        <f t="shared" si="798"/>
        <v>0</v>
      </c>
      <c r="DE217" s="141"/>
      <c r="DF217" s="124">
        <f t="shared" si="799"/>
        <v>0</v>
      </c>
      <c r="DG217" s="124"/>
      <c r="DH217" s="124">
        <f t="shared" si="800"/>
        <v>0</v>
      </c>
      <c r="DI217" s="124"/>
      <c r="DJ217" s="124">
        <f t="shared" si="801"/>
        <v>0</v>
      </c>
      <c r="DK217" s="124"/>
      <c r="DL217" s="129">
        <f t="shared" si="802"/>
        <v>0</v>
      </c>
      <c r="DM217" s="124">
        <f t="shared" si="756"/>
        <v>12</v>
      </c>
      <c r="DN217" s="124">
        <f t="shared" si="756"/>
        <v>4863101.1520000007</v>
      </c>
    </row>
    <row r="218" spans="1:119" ht="30" customHeight="1" x14ac:dyDescent="0.25">
      <c r="A218" s="104"/>
      <c r="B218" s="135">
        <v>184</v>
      </c>
      <c r="C218" s="235" t="s">
        <v>522</v>
      </c>
      <c r="D218" s="118" t="s">
        <v>523</v>
      </c>
      <c r="E218" s="107">
        <f t="shared" si="804"/>
        <v>23460</v>
      </c>
      <c r="F218" s="108">
        <v>23500</v>
      </c>
      <c r="G218" s="145">
        <v>16.32</v>
      </c>
      <c r="H218" s="120">
        <v>1</v>
      </c>
      <c r="I218" s="121"/>
      <c r="J218" s="121"/>
      <c r="K218" s="121"/>
      <c r="L218" s="121"/>
      <c r="M218" s="122">
        <v>1.4</v>
      </c>
      <c r="N218" s="122">
        <v>1.68</v>
      </c>
      <c r="O218" s="122">
        <v>2.23</v>
      </c>
      <c r="P218" s="123">
        <v>2.57</v>
      </c>
      <c r="Q218" s="124">
        <v>0</v>
      </c>
      <c r="R218" s="124">
        <f t="shared" si="757"/>
        <v>0</v>
      </c>
      <c r="S218" s="124">
        <v>0</v>
      </c>
      <c r="T218" s="124">
        <f t="shared" si="758"/>
        <v>0</v>
      </c>
      <c r="U218" s="124"/>
      <c r="V218" s="124">
        <f t="shared" si="759"/>
        <v>0</v>
      </c>
      <c r="W218" s="124"/>
      <c r="X218" s="124">
        <f t="shared" si="760"/>
        <v>0</v>
      </c>
      <c r="Y218" s="124">
        <v>25</v>
      </c>
      <c r="Z218" s="124">
        <f t="shared" si="803"/>
        <v>17423123.199999996</v>
      </c>
      <c r="AA218" s="124"/>
      <c r="AB218" s="124"/>
      <c r="AC218" s="124"/>
      <c r="AD218" s="124">
        <f t="shared" si="761"/>
        <v>0</v>
      </c>
      <c r="AE218" s="124"/>
      <c r="AF218" s="124"/>
      <c r="AG218" s="124"/>
      <c r="AH218" s="124">
        <f t="shared" si="762"/>
        <v>0</v>
      </c>
      <c r="AI218" s="124"/>
      <c r="AJ218" s="124"/>
      <c r="AK218" s="130"/>
      <c r="AL218" s="124">
        <f t="shared" si="763"/>
        <v>0</v>
      </c>
      <c r="AM218" s="124">
        <v>0</v>
      </c>
      <c r="AN218" s="124">
        <f t="shared" si="764"/>
        <v>0</v>
      </c>
      <c r="AO218" s="124"/>
      <c r="AP218" s="124">
        <f t="shared" si="765"/>
        <v>0</v>
      </c>
      <c r="AQ218" s="124">
        <v>0</v>
      </c>
      <c r="AR218" s="124">
        <f t="shared" si="766"/>
        <v>0</v>
      </c>
      <c r="AS218" s="140">
        <v>0</v>
      </c>
      <c r="AT218" s="124">
        <f t="shared" si="767"/>
        <v>0</v>
      </c>
      <c r="AU218" s="124"/>
      <c r="AV218" s="124">
        <f t="shared" si="768"/>
        <v>0</v>
      </c>
      <c r="AW218" s="124"/>
      <c r="AX218" s="124">
        <f t="shared" si="769"/>
        <v>0</v>
      </c>
      <c r="AY218" s="124">
        <v>0</v>
      </c>
      <c r="AZ218" s="124">
        <f t="shared" si="770"/>
        <v>0</v>
      </c>
      <c r="BA218" s="124"/>
      <c r="BB218" s="124">
        <f t="shared" si="771"/>
        <v>0</v>
      </c>
      <c r="BC218" s="124"/>
      <c r="BD218" s="124">
        <f t="shared" si="772"/>
        <v>0</v>
      </c>
      <c r="BE218" s="124"/>
      <c r="BF218" s="124">
        <f t="shared" si="773"/>
        <v>0</v>
      </c>
      <c r="BG218" s="124"/>
      <c r="BH218" s="124">
        <f t="shared" si="774"/>
        <v>0</v>
      </c>
      <c r="BI218" s="124"/>
      <c r="BJ218" s="124">
        <f t="shared" si="775"/>
        <v>0</v>
      </c>
      <c r="BK218" s="124"/>
      <c r="BL218" s="124">
        <f t="shared" si="776"/>
        <v>0</v>
      </c>
      <c r="BM218" s="124"/>
      <c r="BN218" s="124">
        <f t="shared" si="777"/>
        <v>0</v>
      </c>
      <c r="BO218" s="124"/>
      <c r="BP218" s="124">
        <f t="shared" si="778"/>
        <v>0</v>
      </c>
      <c r="BQ218" s="124">
        <v>0</v>
      </c>
      <c r="BR218" s="124">
        <f t="shared" si="779"/>
        <v>0</v>
      </c>
      <c r="BS218" s="124"/>
      <c r="BT218" s="124">
        <f t="shared" si="780"/>
        <v>0</v>
      </c>
      <c r="BU218" s="124"/>
      <c r="BV218" s="124">
        <f t="shared" si="781"/>
        <v>0</v>
      </c>
      <c r="BW218" s="124"/>
      <c r="BX218" s="129">
        <f t="shared" si="782"/>
        <v>0</v>
      </c>
      <c r="BY218" s="124"/>
      <c r="BZ218" s="124">
        <f t="shared" si="783"/>
        <v>0</v>
      </c>
      <c r="CA218" s="124"/>
      <c r="CB218" s="124">
        <f t="shared" si="784"/>
        <v>0</v>
      </c>
      <c r="CC218" s="124"/>
      <c r="CD218" s="124">
        <f t="shared" si="785"/>
        <v>0</v>
      </c>
      <c r="CE218" s="124"/>
      <c r="CF218" s="124">
        <f t="shared" si="786"/>
        <v>0</v>
      </c>
      <c r="CG218" s="124"/>
      <c r="CH218" s="124">
        <f t="shared" si="787"/>
        <v>0</v>
      </c>
      <c r="CI218" s="124"/>
      <c r="CJ218" s="124">
        <f t="shared" si="788"/>
        <v>0</v>
      </c>
      <c r="CK218" s="124"/>
      <c r="CL218" s="124">
        <f t="shared" si="789"/>
        <v>0</v>
      </c>
      <c r="CM218" s="124"/>
      <c r="CN218" s="124">
        <f t="shared" si="790"/>
        <v>0</v>
      </c>
      <c r="CO218" s="124">
        <v>0</v>
      </c>
      <c r="CP218" s="124">
        <f t="shared" si="791"/>
        <v>0</v>
      </c>
      <c r="CQ218" s="124"/>
      <c r="CR218" s="124">
        <f t="shared" si="792"/>
        <v>0</v>
      </c>
      <c r="CS218" s="124"/>
      <c r="CT218" s="124">
        <f t="shared" si="793"/>
        <v>0</v>
      </c>
      <c r="CU218" s="124"/>
      <c r="CV218" s="124">
        <f t="shared" si="794"/>
        <v>0</v>
      </c>
      <c r="CW218" s="124"/>
      <c r="CX218" s="124">
        <f t="shared" si="795"/>
        <v>0</v>
      </c>
      <c r="CY218" s="140"/>
      <c r="CZ218" s="124">
        <f t="shared" si="796"/>
        <v>0</v>
      </c>
      <c r="DA218" s="124"/>
      <c r="DB218" s="129">
        <f t="shared" si="797"/>
        <v>0</v>
      </c>
      <c r="DC218" s="124"/>
      <c r="DD218" s="124">
        <f t="shared" si="798"/>
        <v>0</v>
      </c>
      <c r="DE218" s="141"/>
      <c r="DF218" s="124">
        <f t="shared" si="799"/>
        <v>0</v>
      </c>
      <c r="DG218" s="124"/>
      <c r="DH218" s="124">
        <f t="shared" si="800"/>
        <v>0</v>
      </c>
      <c r="DI218" s="124"/>
      <c r="DJ218" s="124">
        <f t="shared" si="801"/>
        <v>0</v>
      </c>
      <c r="DK218" s="124"/>
      <c r="DL218" s="129">
        <f t="shared" si="802"/>
        <v>0</v>
      </c>
      <c r="DM218" s="124">
        <f t="shared" si="756"/>
        <v>25</v>
      </c>
      <c r="DN218" s="124">
        <f t="shared" si="756"/>
        <v>17423123.199999996</v>
      </c>
    </row>
    <row r="219" spans="1:119" ht="30" customHeight="1" x14ac:dyDescent="0.25">
      <c r="A219" s="104"/>
      <c r="B219" s="135">
        <v>185</v>
      </c>
      <c r="C219" s="235" t="s">
        <v>524</v>
      </c>
      <c r="D219" s="118" t="s">
        <v>525</v>
      </c>
      <c r="E219" s="107">
        <f t="shared" si="804"/>
        <v>23460</v>
      </c>
      <c r="F219" s="108">
        <v>23500</v>
      </c>
      <c r="G219" s="145">
        <v>0.42</v>
      </c>
      <c r="H219" s="120">
        <v>1</v>
      </c>
      <c r="I219" s="121"/>
      <c r="J219" s="121"/>
      <c r="K219" s="121"/>
      <c r="L219" s="121"/>
      <c r="M219" s="122">
        <v>1.4</v>
      </c>
      <c r="N219" s="122">
        <v>1.68</v>
      </c>
      <c r="O219" s="122">
        <v>2.23</v>
      </c>
      <c r="P219" s="123">
        <v>2.57</v>
      </c>
      <c r="Q219" s="124"/>
      <c r="R219" s="124">
        <f t="shared" si="757"/>
        <v>0</v>
      </c>
      <c r="S219" s="124"/>
      <c r="T219" s="124"/>
      <c r="U219" s="124"/>
      <c r="V219" s="124"/>
      <c r="W219" s="124"/>
      <c r="X219" s="124"/>
      <c r="Y219" s="124">
        <v>1</v>
      </c>
      <c r="Z219" s="124">
        <f t="shared" si="803"/>
        <v>17935.567999999996</v>
      </c>
      <c r="AA219" s="124"/>
      <c r="AB219" s="124"/>
      <c r="AC219" s="124"/>
      <c r="AD219" s="124"/>
      <c r="AE219" s="124"/>
      <c r="AF219" s="124"/>
      <c r="AG219" s="124"/>
      <c r="AH219" s="124"/>
      <c r="AI219" s="124"/>
      <c r="AJ219" s="124"/>
      <c r="AK219" s="130"/>
      <c r="AL219" s="124"/>
      <c r="AM219" s="124"/>
      <c r="AN219" s="124"/>
      <c r="AO219" s="124"/>
      <c r="AP219" s="124"/>
      <c r="AQ219" s="124"/>
      <c r="AR219" s="124"/>
      <c r="AS219" s="139"/>
      <c r="AT219" s="124">
        <f t="shared" si="767"/>
        <v>0</v>
      </c>
      <c r="AU219" s="124"/>
      <c r="AV219" s="129"/>
      <c r="AW219" s="124"/>
      <c r="AX219" s="124"/>
      <c r="AY219" s="124"/>
      <c r="AZ219" s="124"/>
      <c r="BA219" s="124"/>
      <c r="BB219" s="124"/>
      <c r="BC219" s="124"/>
      <c r="BD219" s="124"/>
      <c r="BE219" s="124"/>
      <c r="BF219" s="124"/>
      <c r="BG219" s="124"/>
      <c r="BH219" s="124"/>
      <c r="BI219" s="124"/>
      <c r="BJ219" s="124"/>
      <c r="BK219" s="124"/>
      <c r="BL219" s="124"/>
      <c r="BM219" s="124"/>
      <c r="BN219" s="124"/>
      <c r="BO219" s="124"/>
      <c r="BP219" s="124"/>
      <c r="BQ219" s="124"/>
      <c r="BR219" s="124"/>
      <c r="BS219" s="124"/>
      <c r="BT219" s="124"/>
      <c r="BU219" s="124"/>
      <c r="BV219" s="124"/>
      <c r="BW219" s="124"/>
      <c r="BX219" s="129"/>
      <c r="BY219" s="124"/>
      <c r="BZ219" s="124"/>
      <c r="CA219" s="124"/>
      <c r="CB219" s="124"/>
      <c r="CC219" s="124"/>
      <c r="CD219" s="124"/>
      <c r="CE219" s="124"/>
      <c r="CF219" s="124"/>
      <c r="CG219" s="124"/>
      <c r="CH219" s="124"/>
      <c r="CI219" s="124"/>
      <c r="CJ219" s="124"/>
      <c r="CK219" s="124"/>
      <c r="CL219" s="124"/>
      <c r="CM219" s="124"/>
      <c r="CN219" s="124"/>
      <c r="CO219" s="124"/>
      <c r="CP219" s="124"/>
      <c r="CQ219" s="124"/>
      <c r="CR219" s="124"/>
      <c r="CS219" s="124"/>
      <c r="CT219" s="124"/>
      <c r="CU219" s="124"/>
      <c r="CV219" s="124"/>
      <c r="CW219" s="124"/>
      <c r="CX219" s="124"/>
      <c r="CY219" s="140"/>
      <c r="CZ219" s="124"/>
      <c r="DA219" s="124"/>
      <c r="DB219" s="129"/>
      <c r="DC219" s="124"/>
      <c r="DD219" s="124"/>
      <c r="DE219" s="141"/>
      <c r="DF219" s="124"/>
      <c r="DG219" s="124"/>
      <c r="DH219" s="124"/>
      <c r="DI219" s="124"/>
      <c r="DJ219" s="124"/>
      <c r="DK219" s="124"/>
      <c r="DL219" s="129"/>
      <c r="DM219" s="124">
        <f t="shared" si="756"/>
        <v>1</v>
      </c>
      <c r="DN219" s="124">
        <f t="shared" si="756"/>
        <v>17935.567999999996</v>
      </c>
    </row>
    <row r="220" spans="1:119" ht="30" customHeight="1" x14ac:dyDescent="0.25">
      <c r="A220" s="104"/>
      <c r="B220" s="135">
        <v>186</v>
      </c>
      <c r="C220" s="235" t="s">
        <v>526</v>
      </c>
      <c r="D220" s="118" t="s">
        <v>527</v>
      </c>
      <c r="E220" s="107">
        <f t="shared" si="804"/>
        <v>23460</v>
      </c>
      <c r="F220" s="108">
        <v>23500</v>
      </c>
      <c r="G220" s="145">
        <v>1.68</v>
      </c>
      <c r="H220" s="120">
        <v>1</v>
      </c>
      <c r="I220" s="121"/>
      <c r="J220" s="121"/>
      <c r="K220" s="121"/>
      <c r="L220" s="121"/>
      <c r="M220" s="122">
        <v>1.4</v>
      </c>
      <c r="N220" s="122">
        <v>1.68</v>
      </c>
      <c r="O220" s="122">
        <v>2.23</v>
      </c>
      <c r="P220" s="123">
        <v>2.57</v>
      </c>
      <c r="Q220" s="124"/>
      <c r="R220" s="124">
        <f t="shared" si="757"/>
        <v>0</v>
      </c>
      <c r="S220" s="124"/>
      <c r="T220" s="124"/>
      <c r="U220" s="124"/>
      <c r="V220" s="124"/>
      <c r="W220" s="124"/>
      <c r="X220" s="124"/>
      <c r="Y220" s="124">
        <v>8</v>
      </c>
      <c r="Z220" s="124">
        <f t="shared" si="803"/>
        <v>573938.17599999986</v>
      </c>
      <c r="AA220" s="124"/>
      <c r="AB220" s="124"/>
      <c r="AC220" s="124"/>
      <c r="AD220" s="124"/>
      <c r="AE220" s="124"/>
      <c r="AF220" s="124"/>
      <c r="AG220" s="124"/>
      <c r="AH220" s="124"/>
      <c r="AI220" s="124"/>
      <c r="AJ220" s="124"/>
      <c r="AK220" s="130"/>
      <c r="AL220" s="124"/>
      <c r="AM220" s="124"/>
      <c r="AN220" s="124"/>
      <c r="AO220" s="124"/>
      <c r="AP220" s="124"/>
      <c r="AQ220" s="124"/>
      <c r="AR220" s="124"/>
      <c r="AS220" s="139">
        <v>21</v>
      </c>
      <c r="AT220" s="124">
        <f t="shared" ref="AT220" si="805">(AS220*$E220*$G220*$H220*$N220*$AT$13)/12*4+(AS220*$E220*$G220*$H220*$N220*$AT$15)/12*7+(AS220*$F220*$G220*$H220*$N220*$AT$15)/12</f>
        <v>1807905.2543999997</v>
      </c>
      <c r="AU220" s="124"/>
      <c r="AV220" s="129"/>
      <c r="AW220" s="124"/>
      <c r="AX220" s="124"/>
      <c r="AY220" s="124"/>
      <c r="AZ220" s="124"/>
      <c r="BA220" s="124"/>
      <c r="BB220" s="124"/>
      <c r="BC220" s="124"/>
      <c r="BD220" s="124"/>
      <c r="BE220" s="124"/>
      <c r="BF220" s="124"/>
      <c r="BG220" s="124"/>
      <c r="BH220" s="124"/>
      <c r="BI220" s="124"/>
      <c r="BJ220" s="124"/>
      <c r="BK220" s="124"/>
      <c r="BL220" s="124"/>
      <c r="BM220" s="124"/>
      <c r="BN220" s="124"/>
      <c r="BO220" s="124"/>
      <c r="BP220" s="124"/>
      <c r="BQ220" s="124"/>
      <c r="BR220" s="124"/>
      <c r="BS220" s="124"/>
      <c r="BT220" s="124"/>
      <c r="BU220" s="124"/>
      <c r="BV220" s="124"/>
      <c r="BW220" s="124"/>
      <c r="BX220" s="129"/>
      <c r="BY220" s="124"/>
      <c r="BZ220" s="124"/>
      <c r="CA220" s="124"/>
      <c r="CB220" s="124"/>
      <c r="CC220" s="124"/>
      <c r="CD220" s="124"/>
      <c r="CE220" s="124"/>
      <c r="CF220" s="124"/>
      <c r="CG220" s="124"/>
      <c r="CH220" s="124"/>
      <c r="CI220" s="124"/>
      <c r="CJ220" s="124"/>
      <c r="CK220" s="124"/>
      <c r="CL220" s="124"/>
      <c r="CM220" s="124"/>
      <c r="CN220" s="124"/>
      <c r="CO220" s="124"/>
      <c r="CP220" s="124"/>
      <c r="CQ220" s="124"/>
      <c r="CR220" s="124"/>
      <c r="CS220" s="124"/>
      <c r="CT220" s="124"/>
      <c r="CU220" s="124"/>
      <c r="CV220" s="124"/>
      <c r="CW220" s="124"/>
      <c r="CX220" s="124"/>
      <c r="CY220" s="140"/>
      <c r="CZ220" s="124"/>
      <c r="DA220" s="124"/>
      <c r="DB220" s="129"/>
      <c r="DC220" s="124"/>
      <c r="DD220" s="124"/>
      <c r="DE220" s="141"/>
      <c r="DF220" s="124"/>
      <c r="DG220" s="124"/>
      <c r="DH220" s="124"/>
      <c r="DI220" s="124"/>
      <c r="DJ220" s="124"/>
      <c r="DK220" s="124"/>
      <c r="DL220" s="129"/>
      <c r="DM220" s="124">
        <f t="shared" si="756"/>
        <v>29</v>
      </c>
      <c r="DN220" s="124">
        <f t="shared" si="756"/>
        <v>2381843.4303999995</v>
      </c>
    </row>
    <row r="221" spans="1:119" ht="30" customHeight="1" x14ac:dyDescent="0.25">
      <c r="A221" s="104"/>
      <c r="B221" s="135">
        <v>187</v>
      </c>
      <c r="C221" s="235" t="s">
        <v>528</v>
      </c>
      <c r="D221" s="118" t="s">
        <v>529</v>
      </c>
      <c r="E221" s="107">
        <f t="shared" si="804"/>
        <v>23460</v>
      </c>
      <c r="F221" s="108">
        <v>23500</v>
      </c>
      <c r="G221" s="145">
        <v>3.35</v>
      </c>
      <c r="H221" s="120">
        <v>1</v>
      </c>
      <c r="I221" s="121"/>
      <c r="J221" s="121"/>
      <c r="K221" s="121"/>
      <c r="L221" s="121"/>
      <c r="M221" s="122">
        <v>1.4</v>
      </c>
      <c r="N221" s="122">
        <v>1.68</v>
      </c>
      <c r="O221" s="122">
        <v>2.23</v>
      </c>
      <c r="P221" s="123">
        <v>2.57</v>
      </c>
      <c r="Q221" s="124"/>
      <c r="R221" s="124">
        <f t="shared" si="757"/>
        <v>0</v>
      </c>
      <c r="S221" s="124"/>
      <c r="T221" s="124"/>
      <c r="U221" s="124"/>
      <c r="V221" s="124"/>
      <c r="W221" s="124"/>
      <c r="X221" s="124"/>
      <c r="Y221" s="124">
        <v>9</v>
      </c>
      <c r="Z221" s="124">
        <f t="shared" si="803"/>
        <v>1287517.56</v>
      </c>
      <c r="AA221" s="124"/>
      <c r="AB221" s="124"/>
      <c r="AC221" s="124"/>
      <c r="AD221" s="124"/>
      <c r="AE221" s="124"/>
      <c r="AF221" s="124"/>
      <c r="AG221" s="124"/>
      <c r="AH221" s="124"/>
      <c r="AI221" s="124"/>
      <c r="AJ221" s="124"/>
      <c r="AK221" s="130"/>
      <c r="AL221" s="124"/>
      <c r="AM221" s="124"/>
      <c r="AN221" s="124"/>
      <c r="AO221" s="124"/>
      <c r="AP221" s="124"/>
      <c r="AQ221" s="124"/>
      <c r="AR221" s="124"/>
      <c r="AS221" s="139"/>
      <c r="AT221" s="124">
        <f>(AS221*$E221*$G221*$H221*$N221*$AT$13)/12*4+(AS221*$E221*$G221*$H221*$N221*$AT$15)/12*8</f>
        <v>0</v>
      </c>
      <c r="AU221" s="124"/>
      <c r="AV221" s="129"/>
      <c r="AW221" s="124"/>
      <c r="AX221" s="124"/>
      <c r="AY221" s="124"/>
      <c r="AZ221" s="124"/>
      <c r="BA221" s="124"/>
      <c r="BB221" s="124"/>
      <c r="BC221" s="124"/>
      <c r="BD221" s="124"/>
      <c r="BE221" s="124"/>
      <c r="BF221" s="124"/>
      <c r="BG221" s="124"/>
      <c r="BH221" s="124"/>
      <c r="BI221" s="124"/>
      <c r="BJ221" s="124"/>
      <c r="BK221" s="124"/>
      <c r="BL221" s="124"/>
      <c r="BM221" s="124"/>
      <c r="BN221" s="124"/>
      <c r="BO221" s="124"/>
      <c r="BP221" s="124"/>
      <c r="BQ221" s="124"/>
      <c r="BR221" s="124"/>
      <c r="BS221" s="124"/>
      <c r="BT221" s="124"/>
      <c r="BU221" s="124"/>
      <c r="BV221" s="124"/>
      <c r="BW221" s="124"/>
      <c r="BX221" s="129"/>
      <c r="BY221" s="124"/>
      <c r="BZ221" s="124"/>
      <c r="CA221" s="124"/>
      <c r="CB221" s="124"/>
      <c r="CC221" s="124"/>
      <c r="CD221" s="124"/>
      <c r="CE221" s="124"/>
      <c r="CF221" s="124"/>
      <c r="CG221" s="124"/>
      <c r="CH221" s="124"/>
      <c r="CI221" s="124"/>
      <c r="CJ221" s="124"/>
      <c r="CK221" s="124"/>
      <c r="CL221" s="124"/>
      <c r="CM221" s="124"/>
      <c r="CN221" s="124"/>
      <c r="CO221" s="124"/>
      <c r="CP221" s="124"/>
      <c r="CQ221" s="124"/>
      <c r="CR221" s="124"/>
      <c r="CS221" s="124"/>
      <c r="CT221" s="124"/>
      <c r="CU221" s="124"/>
      <c r="CV221" s="124"/>
      <c r="CW221" s="124"/>
      <c r="CX221" s="124"/>
      <c r="CY221" s="140"/>
      <c r="CZ221" s="124"/>
      <c r="DA221" s="124"/>
      <c r="DB221" s="129"/>
      <c r="DC221" s="124"/>
      <c r="DD221" s="124"/>
      <c r="DE221" s="141"/>
      <c r="DF221" s="124"/>
      <c r="DG221" s="124"/>
      <c r="DH221" s="124"/>
      <c r="DI221" s="124"/>
      <c r="DJ221" s="124"/>
      <c r="DK221" s="124"/>
      <c r="DL221" s="129"/>
      <c r="DM221" s="124">
        <f t="shared" si="756"/>
        <v>9</v>
      </c>
      <c r="DN221" s="124">
        <f t="shared" si="756"/>
        <v>1287517.56</v>
      </c>
    </row>
    <row r="222" spans="1:119" ht="30" customHeight="1" x14ac:dyDescent="0.25">
      <c r="A222" s="104"/>
      <c r="B222" s="135">
        <v>188</v>
      </c>
      <c r="C222" s="235" t="s">
        <v>530</v>
      </c>
      <c r="D222" s="118" t="s">
        <v>531</v>
      </c>
      <c r="E222" s="107">
        <f t="shared" si="804"/>
        <v>23460</v>
      </c>
      <c r="F222" s="108">
        <v>23500</v>
      </c>
      <c r="G222" s="145">
        <v>5.44</v>
      </c>
      <c r="H222" s="120">
        <v>1</v>
      </c>
      <c r="I222" s="121"/>
      <c r="J222" s="121"/>
      <c r="K222" s="121"/>
      <c r="L222" s="121"/>
      <c r="M222" s="122">
        <v>1.4</v>
      </c>
      <c r="N222" s="122">
        <v>1.68</v>
      </c>
      <c r="O222" s="122">
        <v>2.23</v>
      </c>
      <c r="P222" s="123">
        <v>2.57</v>
      </c>
      <c r="Q222" s="124"/>
      <c r="R222" s="124">
        <f t="shared" si="757"/>
        <v>0</v>
      </c>
      <c r="S222" s="124"/>
      <c r="T222" s="124"/>
      <c r="U222" s="124"/>
      <c r="V222" s="124"/>
      <c r="W222" s="124"/>
      <c r="X222" s="124"/>
      <c r="Y222" s="124">
        <v>17</v>
      </c>
      <c r="Z222" s="124">
        <f t="shared" si="803"/>
        <v>3949241.2586666662</v>
      </c>
      <c r="AA222" s="124"/>
      <c r="AB222" s="124"/>
      <c r="AC222" s="124"/>
      <c r="AD222" s="124"/>
      <c r="AE222" s="124"/>
      <c r="AF222" s="124"/>
      <c r="AG222" s="124"/>
      <c r="AH222" s="124"/>
      <c r="AI222" s="124"/>
      <c r="AJ222" s="124"/>
      <c r="AK222" s="130"/>
      <c r="AL222" s="124"/>
      <c r="AM222" s="124"/>
      <c r="AN222" s="124"/>
      <c r="AO222" s="124"/>
      <c r="AP222" s="124"/>
      <c r="AQ222" s="124"/>
      <c r="AR222" s="124"/>
      <c r="AS222" s="139"/>
      <c r="AT222" s="124">
        <f>(AS222*$E222*$G222*$H222*$N222*$AT$13)/12*4+(AS222*$E222*$G222*$H222*$N222*$AT$15)/12*8</f>
        <v>0</v>
      </c>
      <c r="AU222" s="124"/>
      <c r="AV222" s="129"/>
      <c r="AW222" s="124"/>
      <c r="AX222" s="124"/>
      <c r="AY222" s="124"/>
      <c r="AZ222" s="124"/>
      <c r="BA222" s="124"/>
      <c r="BB222" s="124"/>
      <c r="BC222" s="124"/>
      <c r="BD222" s="124"/>
      <c r="BE222" s="124"/>
      <c r="BF222" s="124"/>
      <c r="BG222" s="124"/>
      <c r="BH222" s="124"/>
      <c r="BI222" s="124"/>
      <c r="BJ222" s="124"/>
      <c r="BK222" s="124"/>
      <c r="BL222" s="124"/>
      <c r="BM222" s="124"/>
      <c r="BN222" s="124"/>
      <c r="BO222" s="124"/>
      <c r="BP222" s="124"/>
      <c r="BQ222" s="124"/>
      <c r="BR222" s="124"/>
      <c r="BS222" s="124"/>
      <c r="BT222" s="124"/>
      <c r="BU222" s="124"/>
      <c r="BV222" s="124"/>
      <c r="BW222" s="124"/>
      <c r="BX222" s="129"/>
      <c r="BY222" s="124"/>
      <c r="BZ222" s="124"/>
      <c r="CA222" s="124"/>
      <c r="CB222" s="124"/>
      <c r="CC222" s="124"/>
      <c r="CD222" s="124"/>
      <c r="CE222" s="124"/>
      <c r="CF222" s="124"/>
      <c r="CG222" s="124"/>
      <c r="CH222" s="124"/>
      <c r="CI222" s="124"/>
      <c r="CJ222" s="124"/>
      <c r="CK222" s="124"/>
      <c r="CL222" s="124"/>
      <c r="CM222" s="124"/>
      <c r="CN222" s="124"/>
      <c r="CO222" s="124"/>
      <c r="CP222" s="124"/>
      <c r="CQ222" s="124"/>
      <c r="CR222" s="124"/>
      <c r="CS222" s="124"/>
      <c r="CT222" s="124"/>
      <c r="CU222" s="124"/>
      <c r="CV222" s="124"/>
      <c r="CW222" s="124"/>
      <c r="CX222" s="124"/>
      <c r="CY222" s="140"/>
      <c r="CZ222" s="124"/>
      <c r="DA222" s="124"/>
      <c r="DB222" s="129"/>
      <c r="DC222" s="124"/>
      <c r="DD222" s="124"/>
      <c r="DE222" s="141"/>
      <c r="DF222" s="124"/>
      <c r="DG222" s="124"/>
      <c r="DH222" s="124"/>
      <c r="DI222" s="124"/>
      <c r="DJ222" s="124"/>
      <c r="DK222" s="124"/>
      <c r="DL222" s="129"/>
      <c r="DM222" s="124">
        <f t="shared" si="756"/>
        <v>17</v>
      </c>
      <c r="DN222" s="124">
        <f t="shared" si="756"/>
        <v>3949241.2586666662</v>
      </c>
    </row>
    <row r="223" spans="1:119" ht="30" customHeight="1" x14ac:dyDescent="0.25">
      <c r="A223" s="104"/>
      <c r="B223" s="135">
        <v>189</v>
      </c>
      <c r="C223" s="235" t="s">
        <v>532</v>
      </c>
      <c r="D223" s="118" t="s">
        <v>533</v>
      </c>
      <c r="E223" s="107">
        <f t="shared" si="804"/>
        <v>23460</v>
      </c>
      <c r="F223" s="108">
        <v>23500</v>
      </c>
      <c r="G223" s="145">
        <v>2.33</v>
      </c>
      <c r="H223" s="120">
        <v>1</v>
      </c>
      <c r="I223" s="121"/>
      <c r="J223" s="121"/>
      <c r="K223" s="121"/>
      <c r="L223" s="242">
        <v>0.7177</v>
      </c>
      <c r="M223" s="122">
        <v>1.4</v>
      </c>
      <c r="N223" s="122">
        <v>1.68</v>
      </c>
      <c r="O223" s="122">
        <v>2.23</v>
      </c>
      <c r="P223" s="123">
        <v>2.57</v>
      </c>
      <c r="Q223" s="124"/>
      <c r="R223" s="124">
        <f t="shared" ref="R223:R231" si="806">(Q223*$E223*$G223*((1-$L223)+$L223*$M223*$R$13))/12*11+(Q223*$F223*$G223*((1-$L223)+$L223*$M223*$R$13))/12</f>
        <v>0</v>
      </c>
      <c r="S223" s="124"/>
      <c r="T223" s="124">
        <f t="shared" ref="T223:T231" si="807">(S223*$E223*$G223*((1-$L223)+$L223*$M223*$T$13))</f>
        <v>0</v>
      </c>
      <c r="U223" s="124"/>
      <c r="V223" s="124">
        <f t="shared" ref="V223:V231" si="808">(U223*$E223*$G223*((1-$L223)+$L223*$M223*$V$13))</f>
        <v>0</v>
      </c>
      <c r="W223" s="124"/>
      <c r="X223" s="124">
        <f t="shared" ref="X223:X231" si="809">(W223*$E223*$G223*((1-$L223)+$L223*$M223*$X$13))</f>
        <v>0</v>
      </c>
      <c r="Y223" s="124"/>
      <c r="Z223" s="124">
        <f t="shared" ref="Z223:Z231" si="810">(Y223*$E223*$G223*((1-$L223)+$L223*$M223*$Z$13))/12*4+(Y223*$E223*$G223*((1-$L223)+$L223*$M223*$Z$15))/12*7+(Y223*$F223*$G223*((1-$L223)+$L223*$M223*$Z$15))/12</f>
        <v>0</v>
      </c>
      <c r="AA223" s="124"/>
      <c r="AB223" s="124"/>
      <c r="AC223" s="124"/>
      <c r="AD223" s="124">
        <f t="shared" ref="AD223:AD231" si="811">(AC223*$E223*$G223*((1-$L223)+$L223*$M223*$AD$13))</f>
        <v>0</v>
      </c>
      <c r="AE223" s="124"/>
      <c r="AF223" s="124"/>
      <c r="AG223" s="124"/>
      <c r="AH223" s="124">
        <f t="shared" ref="AH223:AH231" si="812">(AG223*$E223*$G223*((1-$L223)+$L223*$M223*$AH$13))</f>
        <v>0</v>
      </c>
      <c r="AI223" s="124"/>
      <c r="AJ223" s="124"/>
      <c r="AK223" s="130"/>
      <c r="AL223" s="124">
        <f t="shared" ref="AL223:AL231" si="813">(AK223*$E223*$G223*((1-$L223)+$L223*$M223*$AL$13))</f>
        <v>0</v>
      </c>
      <c r="AM223" s="124"/>
      <c r="AN223" s="124">
        <f t="shared" ref="AN223:AN231" si="814">(AM223*$E223*$G223*((1-$L223)+$L223*$M223*$AN$13))</f>
        <v>0</v>
      </c>
      <c r="AO223" s="124"/>
      <c r="AP223" s="124">
        <f t="shared" ref="AP223:AP231" si="815">(AO223*$E223*$G223*((1-$L223)+$L223*$M223*$AP$13))</f>
        <v>0</v>
      </c>
      <c r="AQ223" s="124"/>
      <c r="AR223" s="124">
        <f t="shared" ref="AR223:AR231" si="816">(AQ223*$E223*$G223*((1-$L223)+$L223*$N223*$AR$13))</f>
        <v>0</v>
      </c>
      <c r="AS223" s="139"/>
      <c r="AT223" s="124">
        <f>(AS223*$E223*$G223*((1-$L223)+$L223*$N223*$AT$13))/12*4+(AS223*$E223*$G223*((1-$L223)+$L223*$N223*$AT$15))/12*8</f>
        <v>0</v>
      </c>
      <c r="AU223" s="124"/>
      <c r="AV223" s="124">
        <f t="shared" ref="AV223:AV231" si="817">(AU223*$E223*$G223*((1-$L223)+$L223*$N223*$AV$13))</f>
        <v>0</v>
      </c>
      <c r="AW223" s="124"/>
      <c r="AX223" s="124"/>
      <c r="AY223" s="124"/>
      <c r="AZ223" s="124"/>
      <c r="BA223" s="124"/>
      <c r="BB223" s="124"/>
      <c r="BC223" s="124"/>
      <c r="BD223" s="124"/>
      <c r="BE223" s="124"/>
      <c r="BF223" s="124"/>
      <c r="BG223" s="124"/>
      <c r="BH223" s="124"/>
      <c r="BI223" s="124"/>
      <c r="BJ223" s="124"/>
      <c r="BK223" s="124"/>
      <c r="BL223" s="124"/>
      <c r="BM223" s="124"/>
      <c r="BN223" s="124"/>
      <c r="BO223" s="124"/>
      <c r="BP223" s="124"/>
      <c r="BQ223" s="124"/>
      <c r="BR223" s="124"/>
      <c r="BS223" s="124"/>
      <c r="BT223" s="124"/>
      <c r="BU223" s="124"/>
      <c r="BV223" s="124"/>
      <c r="BW223" s="124"/>
      <c r="BX223" s="129"/>
      <c r="BY223" s="124"/>
      <c r="BZ223" s="124"/>
      <c r="CA223" s="124"/>
      <c r="CB223" s="124"/>
      <c r="CC223" s="124"/>
      <c r="CD223" s="124"/>
      <c r="CE223" s="124"/>
      <c r="CF223" s="124"/>
      <c r="CG223" s="124"/>
      <c r="CH223" s="124"/>
      <c r="CI223" s="124"/>
      <c r="CJ223" s="124"/>
      <c r="CK223" s="124"/>
      <c r="CL223" s="124"/>
      <c r="CM223" s="124"/>
      <c r="CN223" s="124">
        <f t="shared" ref="CN223:CN231" si="818">(CM223*$E223*$G223*((1-$L223)+$L223*$M223*$CN$13))</f>
        <v>0</v>
      </c>
      <c r="CO223" s="124"/>
      <c r="CP223" s="124"/>
      <c r="CQ223" s="124"/>
      <c r="CR223" s="124"/>
      <c r="CS223" s="124"/>
      <c r="CT223" s="124"/>
      <c r="CU223" s="124"/>
      <c r="CV223" s="124"/>
      <c r="CW223" s="124"/>
      <c r="CX223" s="124"/>
      <c r="CY223" s="140"/>
      <c r="CZ223" s="124"/>
      <c r="DA223" s="124"/>
      <c r="DB223" s="129"/>
      <c r="DC223" s="124"/>
      <c r="DD223" s="124"/>
      <c r="DE223" s="141"/>
      <c r="DF223" s="124"/>
      <c r="DG223" s="124"/>
      <c r="DH223" s="124">
        <f t="shared" ref="DH223:DH231" si="819">(DG223*$E223*$G223*((1-$L223)+$L223*$N223*$DH$13))</f>
        <v>0</v>
      </c>
      <c r="DI223" s="124"/>
      <c r="DJ223" s="124"/>
      <c r="DK223" s="124"/>
      <c r="DL223" s="129"/>
      <c r="DM223" s="124">
        <f t="shared" si="756"/>
        <v>0</v>
      </c>
      <c r="DN223" s="124">
        <f t="shared" si="756"/>
        <v>0</v>
      </c>
    </row>
    <row r="224" spans="1:119" ht="30" customHeight="1" x14ac:dyDescent="0.25">
      <c r="A224" s="104"/>
      <c r="B224" s="135">
        <v>190</v>
      </c>
      <c r="C224" s="235" t="s">
        <v>534</v>
      </c>
      <c r="D224" s="118" t="s">
        <v>535</v>
      </c>
      <c r="E224" s="107">
        <f t="shared" si="804"/>
        <v>23460</v>
      </c>
      <c r="F224" s="108">
        <v>23500</v>
      </c>
      <c r="G224" s="145">
        <v>4.67</v>
      </c>
      <c r="H224" s="120">
        <v>1</v>
      </c>
      <c r="I224" s="121"/>
      <c r="J224" s="121"/>
      <c r="K224" s="121"/>
      <c r="L224" s="242">
        <v>0.7177</v>
      </c>
      <c r="M224" s="122">
        <v>1.4</v>
      </c>
      <c r="N224" s="122">
        <v>1.68</v>
      </c>
      <c r="O224" s="122">
        <v>2.23</v>
      </c>
      <c r="P224" s="123">
        <v>2.57</v>
      </c>
      <c r="Q224" s="124"/>
      <c r="R224" s="124">
        <f t="shared" si="806"/>
        <v>0</v>
      </c>
      <c r="S224" s="124"/>
      <c r="T224" s="124">
        <f t="shared" si="807"/>
        <v>0</v>
      </c>
      <c r="U224" s="124"/>
      <c r="V224" s="124">
        <f t="shared" si="808"/>
        <v>0</v>
      </c>
      <c r="W224" s="124"/>
      <c r="X224" s="124">
        <f t="shared" si="809"/>
        <v>0</v>
      </c>
      <c r="Y224" s="124">
        <v>35</v>
      </c>
      <c r="Z224" s="124">
        <f t="shared" si="810"/>
        <v>6092135.9271593327</v>
      </c>
      <c r="AA224" s="124"/>
      <c r="AB224" s="124"/>
      <c r="AC224" s="124"/>
      <c r="AD224" s="124">
        <f t="shared" si="811"/>
        <v>0</v>
      </c>
      <c r="AE224" s="124"/>
      <c r="AF224" s="124"/>
      <c r="AG224" s="124"/>
      <c r="AH224" s="124">
        <f t="shared" si="812"/>
        <v>0</v>
      </c>
      <c r="AI224" s="124"/>
      <c r="AJ224" s="124"/>
      <c r="AK224" s="130"/>
      <c r="AL224" s="124">
        <f t="shared" si="813"/>
        <v>0</v>
      </c>
      <c r="AM224" s="124"/>
      <c r="AN224" s="124">
        <f t="shared" si="814"/>
        <v>0</v>
      </c>
      <c r="AO224" s="124"/>
      <c r="AP224" s="124">
        <f t="shared" si="815"/>
        <v>0</v>
      </c>
      <c r="AQ224" s="124"/>
      <c r="AR224" s="124">
        <f t="shared" si="816"/>
        <v>0</v>
      </c>
      <c r="AS224" s="139">
        <v>24</v>
      </c>
      <c r="AT224" s="124">
        <f>(AS224*$E224*$G224*((1-$L224)+$L224*$N224*$AT$13))/12*4+(AS224*$E224*$G224*((1-$L224)+$L224*$N224*$AT$15))/12*7+(AS224*$F224*$G224*((1-$L224)+$L224*$N224*$AT$15))/12</f>
        <v>4864480.7261356795</v>
      </c>
      <c r="AU224" s="124"/>
      <c r="AV224" s="124">
        <f t="shared" si="817"/>
        <v>0</v>
      </c>
      <c r="AW224" s="124"/>
      <c r="AX224" s="124"/>
      <c r="AY224" s="124"/>
      <c r="AZ224" s="124"/>
      <c r="BA224" s="124"/>
      <c r="BB224" s="124"/>
      <c r="BC224" s="124"/>
      <c r="BD224" s="124"/>
      <c r="BE224" s="124"/>
      <c r="BF224" s="124"/>
      <c r="BG224" s="124"/>
      <c r="BH224" s="124"/>
      <c r="BI224" s="124"/>
      <c r="BJ224" s="124"/>
      <c r="BK224" s="124"/>
      <c r="BL224" s="124"/>
      <c r="BM224" s="124"/>
      <c r="BN224" s="124"/>
      <c r="BO224" s="124"/>
      <c r="BP224" s="124"/>
      <c r="BQ224" s="124"/>
      <c r="BR224" s="124"/>
      <c r="BS224" s="124"/>
      <c r="BT224" s="124"/>
      <c r="BU224" s="124"/>
      <c r="BV224" s="124"/>
      <c r="BW224" s="124"/>
      <c r="BX224" s="129"/>
      <c r="BY224" s="124"/>
      <c r="BZ224" s="124"/>
      <c r="CA224" s="124"/>
      <c r="CB224" s="124"/>
      <c r="CC224" s="124"/>
      <c r="CD224" s="124"/>
      <c r="CE224" s="124"/>
      <c r="CF224" s="124"/>
      <c r="CG224" s="124"/>
      <c r="CH224" s="124"/>
      <c r="CI224" s="124"/>
      <c r="CJ224" s="124"/>
      <c r="CK224" s="124"/>
      <c r="CL224" s="124"/>
      <c r="CM224" s="124"/>
      <c r="CN224" s="124">
        <f t="shared" si="818"/>
        <v>0</v>
      </c>
      <c r="CO224" s="124"/>
      <c r="CP224" s="124"/>
      <c r="CQ224" s="124"/>
      <c r="CR224" s="124"/>
      <c r="CS224" s="124"/>
      <c r="CT224" s="124"/>
      <c r="CU224" s="124"/>
      <c r="CV224" s="124"/>
      <c r="CW224" s="124"/>
      <c r="CX224" s="124"/>
      <c r="CY224" s="140"/>
      <c r="CZ224" s="124"/>
      <c r="DA224" s="124"/>
      <c r="DB224" s="129"/>
      <c r="DC224" s="124"/>
      <c r="DD224" s="124"/>
      <c r="DE224" s="141"/>
      <c r="DF224" s="124"/>
      <c r="DG224" s="124"/>
      <c r="DH224" s="124">
        <f t="shared" si="819"/>
        <v>0</v>
      </c>
      <c r="DI224" s="124"/>
      <c r="DJ224" s="124"/>
      <c r="DK224" s="124"/>
      <c r="DL224" s="129"/>
      <c r="DM224" s="124">
        <f t="shared" si="756"/>
        <v>59</v>
      </c>
      <c r="DN224" s="124">
        <f t="shared" si="756"/>
        <v>10956616.653295012</v>
      </c>
    </row>
    <row r="225" spans="1:118" ht="30" customHeight="1" x14ac:dyDescent="0.25">
      <c r="A225" s="104"/>
      <c r="B225" s="135">
        <v>191</v>
      </c>
      <c r="C225" s="235" t="s">
        <v>536</v>
      </c>
      <c r="D225" s="118" t="s">
        <v>537</v>
      </c>
      <c r="E225" s="107">
        <f t="shared" si="804"/>
        <v>23460</v>
      </c>
      <c r="F225" s="108">
        <v>23500</v>
      </c>
      <c r="G225" s="145">
        <v>7.59</v>
      </c>
      <c r="H225" s="120">
        <v>1</v>
      </c>
      <c r="I225" s="121"/>
      <c r="J225" s="121"/>
      <c r="K225" s="121"/>
      <c r="L225" s="242">
        <v>0.7177</v>
      </c>
      <c r="M225" s="122">
        <v>1.4</v>
      </c>
      <c r="N225" s="122">
        <v>1.68</v>
      </c>
      <c r="O225" s="122">
        <v>2.23</v>
      </c>
      <c r="P225" s="123">
        <v>2.57</v>
      </c>
      <c r="Q225" s="124"/>
      <c r="R225" s="124">
        <f t="shared" si="806"/>
        <v>0</v>
      </c>
      <c r="S225" s="124"/>
      <c r="T225" s="124">
        <f t="shared" si="807"/>
        <v>0</v>
      </c>
      <c r="U225" s="124"/>
      <c r="V225" s="124">
        <f t="shared" si="808"/>
        <v>0</v>
      </c>
      <c r="W225" s="124"/>
      <c r="X225" s="124">
        <f t="shared" si="809"/>
        <v>0</v>
      </c>
      <c r="Y225" s="124">
        <v>14</v>
      </c>
      <c r="Z225" s="124">
        <f t="shared" si="810"/>
        <v>3960540.6156007997</v>
      </c>
      <c r="AA225" s="124"/>
      <c r="AB225" s="124"/>
      <c r="AC225" s="124"/>
      <c r="AD225" s="124">
        <f t="shared" si="811"/>
        <v>0</v>
      </c>
      <c r="AE225" s="124"/>
      <c r="AF225" s="124"/>
      <c r="AG225" s="124"/>
      <c r="AH225" s="124">
        <f t="shared" si="812"/>
        <v>0</v>
      </c>
      <c r="AI225" s="124"/>
      <c r="AJ225" s="124"/>
      <c r="AK225" s="130"/>
      <c r="AL225" s="124">
        <f t="shared" si="813"/>
        <v>0</v>
      </c>
      <c r="AM225" s="124"/>
      <c r="AN225" s="124">
        <f t="shared" si="814"/>
        <v>0</v>
      </c>
      <c r="AO225" s="124"/>
      <c r="AP225" s="124">
        <f t="shared" si="815"/>
        <v>0</v>
      </c>
      <c r="AQ225" s="124"/>
      <c r="AR225" s="124">
        <f t="shared" si="816"/>
        <v>0</v>
      </c>
      <c r="AS225" s="139"/>
      <c r="AT225" s="124">
        <f t="shared" ref="AT225:AT231" si="820">(AS225*$E225*$G225*((1-$L225)+$L225*$N225*$AT$13))/12*4+(AS225*$E225*$G225*((1-$L225)+$L225*$N225*$AT$15))/12*7+(AS225*$F225*$G225*((1-$L225)+$L225*$N225*$AT$15))/12</f>
        <v>0</v>
      </c>
      <c r="AU225" s="124"/>
      <c r="AV225" s="124">
        <f t="shared" si="817"/>
        <v>0</v>
      </c>
      <c r="AW225" s="124"/>
      <c r="AX225" s="124"/>
      <c r="AY225" s="124"/>
      <c r="AZ225" s="124"/>
      <c r="BA225" s="124"/>
      <c r="BB225" s="124"/>
      <c r="BC225" s="124"/>
      <c r="BD225" s="124"/>
      <c r="BE225" s="124"/>
      <c r="BF225" s="124"/>
      <c r="BG225" s="124"/>
      <c r="BH225" s="124"/>
      <c r="BI225" s="124"/>
      <c r="BJ225" s="124"/>
      <c r="BK225" s="124"/>
      <c r="BL225" s="124"/>
      <c r="BM225" s="124"/>
      <c r="BN225" s="124"/>
      <c r="BO225" s="124"/>
      <c r="BP225" s="124"/>
      <c r="BQ225" s="124"/>
      <c r="BR225" s="124"/>
      <c r="BS225" s="124"/>
      <c r="BT225" s="124"/>
      <c r="BU225" s="124"/>
      <c r="BV225" s="124"/>
      <c r="BW225" s="124"/>
      <c r="BX225" s="129"/>
      <c r="BY225" s="124"/>
      <c r="BZ225" s="124"/>
      <c r="CA225" s="124"/>
      <c r="CB225" s="124"/>
      <c r="CC225" s="124"/>
      <c r="CD225" s="124"/>
      <c r="CE225" s="124"/>
      <c r="CF225" s="124"/>
      <c r="CG225" s="124"/>
      <c r="CH225" s="124"/>
      <c r="CI225" s="124"/>
      <c r="CJ225" s="124"/>
      <c r="CK225" s="124"/>
      <c r="CL225" s="124"/>
      <c r="CM225" s="124"/>
      <c r="CN225" s="124">
        <f t="shared" si="818"/>
        <v>0</v>
      </c>
      <c r="CO225" s="124"/>
      <c r="CP225" s="124"/>
      <c r="CQ225" s="124"/>
      <c r="CR225" s="124"/>
      <c r="CS225" s="124"/>
      <c r="CT225" s="124"/>
      <c r="CU225" s="124"/>
      <c r="CV225" s="124"/>
      <c r="CW225" s="124"/>
      <c r="CX225" s="124"/>
      <c r="CY225" s="140"/>
      <c r="CZ225" s="124"/>
      <c r="DA225" s="124"/>
      <c r="DB225" s="129"/>
      <c r="DC225" s="124"/>
      <c r="DD225" s="124"/>
      <c r="DE225" s="141"/>
      <c r="DF225" s="124"/>
      <c r="DG225" s="124"/>
      <c r="DH225" s="124">
        <f t="shared" si="819"/>
        <v>0</v>
      </c>
      <c r="DI225" s="124"/>
      <c r="DJ225" s="124"/>
      <c r="DK225" s="124"/>
      <c r="DL225" s="129"/>
      <c r="DM225" s="124">
        <f t="shared" si="756"/>
        <v>14</v>
      </c>
      <c r="DN225" s="124">
        <f t="shared" si="756"/>
        <v>3960540.6156007997</v>
      </c>
    </row>
    <row r="226" spans="1:118" ht="53.25" customHeight="1" x14ac:dyDescent="0.25">
      <c r="A226" s="104"/>
      <c r="B226" s="135">
        <v>192</v>
      </c>
      <c r="C226" s="235" t="s">
        <v>538</v>
      </c>
      <c r="D226" s="118" t="s">
        <v>539</v>
      </c>
      <c r="E226" s="107">
        <f t="shared" si="804"/>
        <v>23460</v>
      </c>
      <c r="F226" s="108">
        <v>23500</v>
      </c>
      <c r="G226" s="145">
        <v>4.8499999999999996</v>
      </c>
      <c r="H226" s="120">
        <v>1</v>
      </c>
      <c r="I226" s="121"/>
      <c r="J226" s="121"/>
      <c r="K226" s="121"/>
      <c r="L226" s="242">
        <v>0.34549999999999997</v>
      </c>
      <c r="M226" s="122">
        <v>1.4</v>
      </c>
      <c r="N226" s="122">
        <v>1.68</v>
      </c>
      <c r="O226" s="122">
        <v>2.23</v>
      </c>
      <c r="P226" s="123">
        <v>2.57</v>
      </c>
      <c r="Q226" s="124">
        <v>200</v>
      </c>
      <c r="R226" s="124">
        <f>(Q226*$E226*$G226*((1-$L226)+$L226*$M226*$R$13))/12*11+(Q226*$F226*$G226*((1-$L226)+$L226*$M226*$R$13))/12</f>
        <v>27005660.810333334</v>
      </c>
      <c r="S226" s="124"/>
      <c r="T226" s="124">
        <f t="shared" si="807"/>
        <v>0</v>
      </c>
      <c r="U226" s="124"/>
      <c r="V226" s="124">
        <f t="shared" si="808"/>
        <v>0</v>
      </c>
      <c r="W226" s="124"/>
      <c r="X226" s="124">
        <f t="shared" si="809"/>
        <v>0</v>
      </c>
      <c r="Y226" s="124">
        <v>3</v>
      </c>
      <c r="Z226" s="124">
        <f t="shared" si="810"/>
        <v>438113.47181000002</v>
      </c>
      <c r="AA226" s="124"/>
      <c r="AB226" s="124"/>
      <c r="AC226" s="124"/>
      <c r="AD226" s="124">
        <f t="shared" si="811"/>
        <v>0</v>
      </c>
      <c r="AE226" s="124"/>
      <c r="AF226" s="124"/>
      <c r="AG226" s="124"/>
      <c r="AH226" s="124">
        <f t="shared" si="812"/>
        <v>0</v>
      </c>
      <c r="AI226" s="124"/>
      <c r="AJ226" s="124"/>
      <c r="AK226" s="130"/>
      <c r="AL226" s="124">
        <f t="shared" si="813"/>
        <v>0</v>
      </c>
      <c r="AM226" s="124"/>
      <c r="AN226" s="124">
        <f t="shared" si="814"/>
        <v>0</v>
      </c>
      <c r="AO226" s="124"/>
      <c r="AP226" s="124">
        <f t="shared" si="815"/>
        <v>0</v>
      </c>
      <c r="AQ226" s="124"/>
      <c r="AR226" s="124">
        <f t="shared" si="816"/>
        <v>0</v>
      </c>
      <c r="AS226" s="139">
        <v>27</v>
      </c>
      <c r="AT226" s="124">
        <f t="shared" si="820"/>
        <v>4329432.1693979995</v>
      </c>
      <c r="AU226" s="124"/>
      <c r="AV226" s="124">
        <f t="shared" si="817"/>
        <v>0</v>
      </c>
      <c r="AW226" s="124"/>
      <c r="AX226" s="124"/>
      <c r="AY226" s="124"/>
      <c r="AZ226" s="124"/>
      <c r="BA226" s="124"/>
      <c r="BB226" s="124"/>
      <c r="BC226" s="124"/>
      <c r="BD226" s="124"/>
      <c r="BE226" s="124"/>
      <c r="BF226" s="124"/>
      <c r="BG226" s="124"/>
      <c r="BH226" s="124"/>
      <c r="BI226" s="124"/>
      <c r="BJ226" s="124"/>
      <c r="BK226" s="124"/>
      <c r="BL226" s="124"/>
      <c r="BM226" s="124"/>
      <c r="BN226" s="124"/>
      <c r="BO226" s="124"/>
      <c r="BP226" s="124"/>
      <c r="BQ226" s="124"/>
      <c r="BR226" s="124"/>
      <c r="BS226" s="124"/>
      <c r="BT226" s="124"/>
      <c r="BU226" s="124"/>
      <c r="BV226" s="124"/>
      <c r="BW226" s="124"/>
      <c r="BX226" s="129"/>
      <c r="BY226" s="124"/>
      <c r="BZ226" s="124"/>
      <c r="CA226" s="124"/>
      <c r="CB226" s="124"/>
      <c r="CC226" s="124"/>
      <c r="CD226" s="124"/>
      <c r="CE226" s="124"/>
      <c r="CF226" s="124"/>
      <c r="CG226" s="124"/>
      <c r="CH226" s="124"/>
      <c r="CI226" s="124"/>
      <c r="CJ226" s="124"/>
      <c r="CK226" s="124"/>
      <c r="CL226" s="124"/>
      <c r="CM226" s="124"/>
      <c r="CN226" s="124">
        <f t="shared" si="818"/>
        <v>0</v>
      </c>
      <c r="CO226" s="124"/>
      <c r="CP226" s="124"/>
      <c r="CQ226" s="124"/>
      <c r="CR226" s="124"/>
      <c r="CS226" s="124"/>
      <c r="CT226" s="124"/>
      <c r="CU226" s="124"/>
      <c r="CV226" s="124"/>
      <c r="CW226" s="124"/>
      <c r="CX226" s="124"/>
      <c r="CY226" s="140"/>
      <c r="CZ226" s="124"/>
      <c r="DA226" s="124"/>
      <c r="DB226" s="129"/>
      <c r="DC226" s="124"/>
      <c r="DD226" s="124"/>
      <c r="DE226" s="141"/>
      <c r="DF226" s="124"/>
      <c r="DG226" s="124"/>
      <c r="DH226" s="124">
        <f t="shared" si="819"/>
        <v>0</v>
      </c>
      <c r="DI226" s="124"/>
      <c r="DJ226" s="124"/>
      <c r="DK226" s="124"/>
      <c r="DL226" s="129"/>
      <c r="DM226" s="124">
        <f t="shared" si="756"/>
        <v>230</v>
      </c>
      <c r="DN226" s="124">
        <f t="shared" si="756"/>
        <v>31773206.451541331</v>
      </c>
    </row>
    <row r="227" spans="1:118" ht="43.5" customHeight="1" x14ac:dyDescent="0.25">
      <c r="A227" s="104"/>
      <c r="B227" s="135">
        <v>193</v>
      </c>
      <c r="C227" s="235" t="s">
        <v>540</v>
      </c>
      <c r="D227" s="118" t="s">
        <v>541</v>
      </c>
      <c r="E227" s="107">
        <f t="shared" si="804"/>
        <v>23460</v>
      </c>
      <c r="F227" s="108">
        <v>23500</v>
      </c>
      <c r="G227" s="145">
        <v>7.18</v>
      </c>
      <c r="H227" s="120">
        <v>1</v>
      </c>
      <c r="I227" s="121"/>
      <c r="J227" s="121"/>
      <c r="K227" s="121"/>
      <c r="L227" s="242">
        <v>0.46639999999999998</v>
      </c>
      <c r="M227" s="122">
        <v>1.4</v>
      </c>
      <c r="N227" s="122">
        <v>1.68</v>
      </c>
      <c r="O227" s="122">
        <v>2.23</v>
      </c>
      <c r="P227" s="123">
        <v>2.57</v>
      </c>
      <c r="Q227" s="124">
        <v>300</v>
      </c>
      <c r="R227" s="124">
        <f t="shared" si="806"/>
        <v>63268827.277120009</v>
      </c>
      <c r="S227" s="124"/>
      <c r="T227" s="124">
        <f t="shared" si="807"/>
        <v>0</v>
      </c>
      <c r="U227" s="124"/>
      <c r="V227" s="124">
        <f t="shared" si="808"/>
        <v>0</v>
      </c>
      <c r="W227" s="124"/>
      <c r="X227" s="124">
        <f t="shared" si="809"/>
        <v>0</v>
      </c>
      <c r="Y227" s="124">
        <v>39</v>
      </c>
      <c r="Z227" s="124">
        <f t="shared" si="810"/>
        <v>9083024.3912512008</v>
      </c>
      <c r="AA227" s="124"/>
      <c r="AB227" s="124"/>
      <c r="AC227" s="124"/>
      <c r="AD227" s="124">
        <f t="shared" si="811"/>
        <v>0</v>
      </c>
      <c r="AE227" s="124"/>
      <c r="AF227" s="124"/>
      <c r="AG227" s="124"/>
      <c r="AH227" s="124">
        <f t="shared" si="812"/>
        <v>0</v>
      </c>
      <c r="AI227" s="124"/>
      <c r="AJ227" s="124"/>
      <c r="AK227" s="130"/>
      <c r="AL227" s="124">
        <f t="shared" si="813"/>
        <v>0</v>
      </c>
      <c r="AM227" s="124"/>
      <c r="AN227" s="124">
        <f t="shared" si="814"/>
        <v>0</v>
      </c>
      <c r="AO227" s="124"/>
      <c r="AP227" s="124">
        <f t="shared" si="815"/>
        <v>0</v>
      </c>
      <c r="AQ227" s="124"/>
      <c r="AR227" s="124">
        <f t="shared" si="816"/>
        <v>0</v>
      </c>
      <c r="AS227" s="139"/>
      <c r="AT227" s="124">
        <f t="shared" si="820"/>
        <v>0</v>
      </c>
      <c r="AU227" s="124"/>
      <c r="AV227" s="124">
        <f t="shared" si="817"/>
        <v>0</v>
      </c>
      <c r="AW227" s="124"/>
      <c r="AX227" s="124"/>
      <c r="AY227" s="124"/>
      <c r="AZ227" s="124"/>
      <c r="BA227" s="124"/>
      <c r="BB227" s="124"/>
      <c r="BC227" s="124"/>
      <c r="BD227" s="124"/>
      <c r="BE227" s="124"/>
      <c r="BF227" s="124"/>
      <c r="BG227" s="124"/>
      <c r="BH227" s="124"/>
      <c r="BI227" s="124"/>
      <c r="BJ227" s="124"/>
      <c r="BK227" s="124"/>
      <c r="BL227" s="124"/>
      <c r="BM227" s="124"/>
      <c r="BN227" s="124"/>
      <c r="BO227" s="124"/>
      <c r="BP227" s="124"/>
      <c r="BQ227" s="124"/>
      <c r="BR227" s="124"/>
      <c r="BS227" s="124"/>
      <c r="BT227" s="124"/>
      <c r="BU227" s="124"/>
      <c r="BV227" s="124"/>
      <c r="BW227" s="124"/>
      <c r="BX227" s="129"/>
      <c r="BY227" s="124"/>
      <c r="BZ227" s="124"/>
      <c r="CA227" s="124"/>
      <c r="CB227" s="124"/>
      <c r="CC227" s="124"/>
      <c r="CD227" s="124"/>
      <c r="CE227" s="124"/>
      <c r="CF227" s="124"/>
      <c r="CG227" s="124"/>
      <c r="CH227" s="124"/>
      <c r="CI227" s="124"/>
      <c r="CJ227" s="124"/>
      <c r="CK227" s="124"/>
      <c r="CL227" s="124"/>
      <c r="CM227" s="124"/>
      <c r="CN227" s="124">
        <f t="shared" si="818"/>
        <v>0</v>
      </c>
      <c r="CO227" s="124"/>
      <c r="CP227" s="124"/>
      <c r="CQ227" s="124"/>
      <c r="CR227" s="124"/>
      <c r="CS227" s="124"/>
      <c r="CT227" s="124"/>
      <c r="CU227" s="124"/>
      <c r="CV227" s="124"/>
      <c r="CW227" s="124"/>
      <c r="CX227" s="124"/>
      <c r="CY227" s="140"/>
      <c r="CZ227" s="124"/>
      <c r="DA227" s="124"/>
      <c r="DB227" s="129"/>
      <c r="DC227" s="124"/>
      <c r="DD227" s="124"/>
      <c r="DE227" s="141"/>
      <c r="DF227" s="124"/>
      <c r="DG227" s="124"/>
      <c r="DH227" s="124">
        <f t="shared" si="819"/>
        <v>0</v>
      </c>
      <c r="DI227" s="124"/>
      <c r="DJ227" s="124"/>
      <c r="DK227" s="124"/>
      <c r="DL227" s="129"/>
      <c r="DM227" s="124">
        <f t="shared" ref="DM227:DN233" si="821">SUM(Q227,S227,U227,W227,Y227,AA227,AC227,AE227,AG227,AI227,AK227,AM227,AS227,AW227,AY227,CC227,AO227,BC227,BE227,BG227,CQ227,BI227,BK227,AQ227,BO227,AU227,CS227,BQ227,CU227,BS227,BU227,BW227,CE227,BY227,CA227,CG227,CI227,CK227,CM227,CO227,CW227,CY227,BM227,BA227,DA227,DC227,DE227,DG227,DI227,DK227)</f>
        <v>339</v>
      </c>
      <c r="DN227" s="124">
        <f t="shared" si="821"/>
        <v>72351851.668371215</v>
      </c>
    </row>
    <row r="228" spans="1:118" ht="41.25" customHeight="1" x14ac:dyDescent="0.25">
      <c r="A228" s="104"/>
      <c r="B228" s="135">
        <v>194</v>
      </c>
      <c r="C228" s="235" t="s">
        <v>542</v>
      </c>
      <c r="D228" s="118" t="s">
        <v>543</v>
      </c>
      <c r="E228" s="107">
        <f t="shared" si="804"/>
        <v>23460</v>
      </c>
      <c r="F228" s="108">
        <v>23500</v>
      </c>
      <c r="G228" s="145">
        <v>10.1</v>
      </c>
      <c r="H228" s="120">
        <v>1</v>
      </c>
      <c r="I228" s="121"/>
      <c r="J228" s="121"/>
      <c r="K228" s="121"/>
      <c r="L228" s="242">
        <v>0.53900000000000003</v>
      </c>
      <c r="M228" s="122">
        <v>1.4</v>
      </c>
      <c r="N228" s="122">
        <v>1.68</v>
      </c>
      <c r="O228" s="122">
        <v>2.23</v>
      </c>
      <c r="P228" s="123">
        <v>2.57</v>
      </c>
      <c r="Q228" s="124">
        <v>60</v>
      </c>
      <c r="R228" s="124">
        <f t="shared" si="806"/>
        <v>18357298.106799997</v>
      </c>
      <c r="S228" s="124"/>
      <c r="T228" s="124">
        <f t="shared" si="807"/>
        <v>0</v>
      </c>
      <c r="U228" s="124"/>
      <c r="V228" s="124">
        <f t="shared" si="808"/>
        <v>0</v>
      </c>
      <c r="W228" s="124"/>
      <c r="X228" s="124">
        <f t="shared" si="809"/>
        <v>0</v>
      </c>
      <c r="Y228" s="124">
        <v>30</v>
      </c>
      <c r="Z228" s="124">
        <f t="shared" si="810"/>
        <v>10251674.406800002</v>
      </c>
      <c r="AA228" s="124"/>
      <c r="AB228" s="124"/>
      <c r="AC228" s="124"/>
      <c r="AD228" s="124">
        <f t="shared" si="811"/>
        <v>0</v>
      </c>
      <c r="AE228" s="124"/>
      <c r="AF228" s="124"/>
      <c r="AG228" s="124"/>
      <c r="AH228" s="124">
        <f t="shared" si="812"/>
        <v>0</v>
      </c>
      <c r="AI228" s="124"/>
      <c r="AJ228" s="124"/>
      <c r="AK228" s="130"/>
      <c r="AL228" s="124">
        <f t="shared" si="813"/>
        <v>0</v>
      </c>
      <c r="AM228" s="124"/>
      <c r="AN228" s="124">
        <f t="shared" si="814"/>
        <v>0</v>
      </c>
      <c r="AO228" s="124"/>
      <c r="AP228" s="124">
        <f t="shared" si="815"/>
        <v>0</v>
      </c>
      <c r="AQ228" s="124"/>
      <c r="AR228" s="124">
        <f t="shared" si="816"/>
        <v>0</v>
      </c>
      <c r="AS228" s="139"/>
      <c r="AT228" s="124">
        <f t="shared" si="820"/>
        <v>0</v>
      </c>
      <c r="AU228" s="124"/>
      <c r="AV228" s="124">
        <f t="shared" si="817"/>
        <v>0</v>
      </c>
      <c r="AW228" s="124"/>
      <c r="AX228" s="124"/>
      <c r="AY228" s="124"/>
      <c r="AZ228" s="124"/>
      <c r="BA228" s="124"/>
      <c r="BB228" s="124"/>
      <c r="BC228" s="124"/>
      <c r="BD228" s="124"/>
      <c r="BE228" s="124"/>
      <c r="BF228" s="124"/>
      <c r="BG228" s="124"/>
      <c r="BH228" s="124"/>
      <c r="BI228" s="124"/>
      <c r="BJ228" s="124"/>
      <c r="BK228" s="124"/>
      <c r="BL228" s="124"/>
      <c r="BM228" s="124"/>
      <c r="BN228" s="124"/>
      <c r="BO228" s="124"/>
      <c r="BP228" s="124"/>
      <c r="BQ228" s="124"/>
      <c r="BR228" s="124"/>
      <c r="BS228" s="124"/>
      <c r="BT228" s="124"/>
      <c r="BU228" s="124"/>
      <c r="BV228" s="124"/>
      <c r="BW228" s="124"/>
      <c r="BX228" s="129"/>
      <c r="BY228" s="124"/>
      <c r="BZ228" s="124"/>
      <c r="CA228" s="124"/>
      <c r="CB228" s="124"/>
      <c r="CC228" s="124"/>
      <c r="CD228" s="124"/>
      <c r="CE228" s="124"/>
      <c r="CF228" s="124"/>
      <c r="CG228" s="124"/>
      <c r="CH228" s="124"/>
      <c r="CI228" s="124"/>
      <c r="CJ228" s="124"/>
      <c r="CK228" s="124"/>
      <c r="CL228" s="124"/>
      <c r="CM228" s="124"/>
      <c r="CN228" s="124">
        <f t="shared" si="818"/>
        <v>0</v>
      </c>
      <c r="CO228" s="124"/>
      <c r="CP228" s="124"/>
      <c r="CQ228" s="124"/>
      <c r="CR228" s="124"/>
      <c r="CS228" s="124"/>
      <c r="CT228" s="124"/>
      <c r="CU228" s="124"/>
      <c r="CV228" s="124"/>
      <c r="CW228" s="124"/>
      <c r="CX228" s="124"/>
      <c r="CY228" s="140"/>
      <c r="CZ228" s="124"/>
      <c r="DA228" s="124"/>
      <c r="DB228" s="129"/>
      <c r="DC228" s="124"/>
      <c r="DD228" s="124"/>
      <c r="DE228" s="141"/>
      <c r="DF228" s="124"/>
      <c r="DG228" s="124"/>
      <c r="DH228" s="124">
        <f t="shared" si="819"/>
        <v>0</v>
      </c>
      <c r="DI228" s="124"/>
      <c r="DJ228" s="124"/>
      <c r="DK228" s="124"/>
      <c r="DL228" s="129"/>
      <c r="DM228" s="124">
        <f t="shared" si="821"/>
        <v>90</v>
      </c>
      <c r="DN228" s="124">
        <f t="shared" si="821"/>
        <v>28608972.513599999</v>
      </c>
    </row>
    <row r="229" spans="1:118" ht="43.5" customHeight="1" x14ac:dyDescent="0.25">
      <c r="A229" s="104"/>
      <c r="B229" s="135">
        <v>195</v>
      </c>
      <c r="C229" s="235" t="s">
        <v>544</v>
      </c>
      <c r="D229" s="118" t="s">
        <v>545</v>
      </c>
      <c r="E229" s="107">
        <f t="shared" si="804"/>
        <v>23460</v>
      </c>
      <c r="F229" s="108">
        <v>23500</v>
      </c>
      <c r="G229" s="145">
        <v>12.71</v>
      </c>
      <c r="H229" s="120">
        <v>1</v>
      </c>
      <c r="I229" s="121"/>
      <c r="J229" s="121"/>
      <c r="K229" s="121"/>
      <c r="L229" s="242">
        <v>0.1318</v>
      </c>
      <c r="M229" s="122">
        <v>1.4</v>
      </c>
      <c r="N229" s="122">
        <v>1.68</v>
      </c>
      <c r="O229" s="122">
        <v>2.23</v>
      </c>
      <c r="P229" s="123">
        <v>2.57</v>
      </c>
      <c r="Q229" s="124">
        <v>40</v>
      </c>
      <c r="R229" s="124">
        <f t="shared" si="806"/>
        <v>12777752.278490666</v>
      </c>
      <c r="S229" s="124"/>
      <c r="T229" s="124">
        <f t="shared" si="807"/>
        <v>0</v>
      </c>
      <c r="U229" s="124"/>
      <c r="V229" s="124">
        <f t="shared" si="808"/>
        <v>0</v>
      </c>
      <c r="W229" s="124"/>
      <c r="X229" s="124">
        <f t="shared" si="809"/>
        <v>0</v>
      </c>
      <c r="Y229" s="124"/>
      <c r="Z229" s="124">
        <f t="shared" si="810"/>
        <v>0</v>
      </c>
      <c r="AA229" s="124"/>
      <c r="AB229" s="124"/>
      <c r="AC229" s="124"/>
      <c r="AD229" s="124">
        <f t="shared" si="811"/>
        <v>0</v>
      </c>
      <c r="AE229" s="124"/>
      <c r="AF229" s="124"/>
      <c r="AG229" s="124"/>
      <c r="AH229" s="124">
        <f t="shared" si="812"/>
        <v>0</v>
      </c>
      <c r="AI229" s="124"/>
      <c r="AJ229" s="124"/>
      <c r="AK229" s="130"/>
      <c r="AL229" s="124">
        <f t="shared" si="813"/>
        <v>0</v>
      </c>
      <c r="AM229" s="124"/>
      <c r="AN229" s="124">
        <f t="shared" si="814"/>
        <v>0</v>
      </c>
      <c r="AO229" s="124"/>
      <c r="AP229" s="124">
        <f t="shared" si="815"/>
        <v>0</v>
      </c>
      <c r="AQ229" s="124"/>
      <c r="AR229" s="124">
        <f t="shared" si="816"/>
        <v>0</v>
      </c>
      <c r="AS229" s="139">
        <v>24</v>
      </c>
      <c r="AT229" s="124">
        <f t="shared" si="820"/>
        <v>8274175.9770585615</v>
      </c>
      <c r="AU229" s="124"/>
      <c r="AV229" s="124">
        <f t="shared" si="817"/>
        <v>0</v>
      </c>
      <c r="AW229" s="124"/>
      <c r="AX229" s="124"/>
      <c r="AY229" s="124"/>
      <c r="AZ229" s="124"/>
      <c r="BA229" s="124"/>
      <c r="BB229" s="124"/>
      <c r="BC229" s="124"/>
      <c r="BD229" s="124"/>
      <c r="BE229" s="124"/>
      <c r="BF229" s="124"/>
      <c r="BG229" s="124"/>
      <c r="BH229" s="124"/>
      <c r="BI229" s="124"/>
      <c r="BJ229" s="124"/>
      <c r="BK229" s="124"/>
      <c r="BL229" s="124"/>
      <c r="BM229" s="124"/>
      <c r="BN229" s="124"/>
      <c r="BO229" s="124"/>
      <c r="BP229" s="124"/>
      <c r="BQ229" s="124"/>
      <c r="BR229" s="124"/>
      <c r="BS229" s="124"/>
      <c r="BT229" s="124"/>
      <c r="BU229" s="124"/>
      <c r="BV229" s="124"/>
      <c r="BW229" s="124"/>
      <c r="BX229" s="129"/>
      <c r="BY229" s="124"/>
      <c r="BZ229" s="124"/>
      <c r="CA229" s="124"/>
      <c r="CB229" s="124"/>
      <c r="CC229" s="124"/>
      <c r="CD229" s="124"/>
      <c r="CE229" s="124"/>
      <c r="CF229" s="124"/>
      <c r="CG229" s="124"/>
      <c r="CH229" s="124"/>
      <c r="CI229" s="124"/>
      <c r="CJ229" s="124"/>
      <c r="CK229" s="124"/>
      <c r="CL229" s="124"/>
      <c r="CM229" s="124"/>
      <c r="CN229" s="124">
        <f t="shared" si="818"/>
        <v>0</v>
      </c>
      <c r="CO229" s="124"/>
      <c r="CP229" s="124"/>
      <c r="CQ229" s="124"/>
      <c r="CR229" s="124"/>
      <c r="CS229" s="124"/>
      <c r="CT229" s="124"/>
      <c r="CU229" s="124"/>
      <c r="CV229" s="124"/>
      <c r="CW229" s="124"/>
      <c r="CX229" s="124"/>
      <c r="CY229" s="140"/>
      <c r="CZ229" s="124"/>
      <c r="DA229" s="124"/>
      <c r="DB229" s="129"/>
      <c r="DC229" s="124"/>
      <c r="DD229" s="124"/>
      <c r="DE229" s="141"/>
      <c r="DF229" s="124"/>
      <c r="DG229" s="124"/>
      <c r="DH229" s="124">
        <f t="shared" si="819"/>
        <v>0</v>
      </c>
      <c r="DI229" s="124"/>
      <c r="DJ229" s="124"/>
      <c r="DK229" s="124"/>
      <c r="DL229" s="129"/>
      <c r="DM229" s="124">
        <f t="shared" si="821"/>
        <v>64</v>
      </c>
      <c r="DN229" s="124">
        <f t="shared" si="821"/>
        <v>21051928.25554923</v>
      </c>
    </row>
    <row r="230" spans="1:118" ht="42" customHeight="1" x14ac:dyDescent="0.25">
      <c r="A230" s="104"/>
      <c r="B230" s="135">
        <v>196</v>
      </c>
      <c r="C230" s="235" t="s">
        <v>546</v>
      </c>
      <c r="D230" s="118" t="s">
        <v>547</v>
      </c>
      <c r="E230" s="107">
        <f t="shared" si="804"/>
        <v>23460</v>
      </c>
      <c r="F230" s="108">
        <v>23500</v>
      </c>
      <c r="G230" s="145">
        <v>15.15</v>
      </c>
      <c r="H230" s="120">
        <v>1</v>
      </c>
      <c r="I230" s="121"/>
      <c r="J230" s="121"/>
      <c r="K230" s="121"/>
      <c r="L230" s="242">
        <v>0.22120000000000001</v>
      </c>
      <c r="M230" s="122">
        <v>1.4</v>
      </c>
      <c r="N230" s="122">
        <v>1.68</v>
      </c>
      <c r="O230" s="122">
        <v>2.23</v>
      </c>
      <c r="P230" s="123">
        <v>2.57</v>
      </c>
      <c r="Q230" s="124">
        <v>60</v>
      </c>
      <c r="R230" s="124">
        <f t="shared" si="806"/>
        <v>23875777.250159997</v>
      </c>
      <c r="S230" s="124"/>
      <c r="T230" s="124">
        <f t="shared" si="807"/>
        <v>0</v>
      </c>
      <c r="U230" s="124"/>
      <c r="V230" s="124">
        <f t="shared" si="808"/>
        <v>0</v>
      </c>
      <c r="W230" s="124"/>
      <c r="X230" s="124">
        <f t="shared" si="809"/>
        <v>0</v>
      </c>
      <c r="Y230" s="124">
        <v>7</v>
      </c>
      <c r="Z230" s="124">
        <f t="shared" si="810"/>
        <v>2939632.8057039999</v>
      </c>
      <c r="AA230" s="124"/>
      <c r="AB230" s="124"/>
      <c r="AC230" s="124"/>
      <c r="AD230" s="124">
        <f t="shared" si="811"/>
        <v>0</v>
      </c>
      <c r="AE230" s="124"/>
      <c r="AF230" s="124"/>
      <c r="AG230" s="124"/>
      <c r="AH230" s="124">
        <f t="shared" si="812"/>
        <v>0</v>
      </c>
      <c r="AI230" s="124"/>
      <c r="AJ230" s="124"/>
      <c r="AK230" s="130"/>
      <c r="AL230" s="124">
        <f t="shared" si="813"/>
        <v>0</v>
      </c>
      <c r="AM230" s="124"/>
      <c r="AN230" s="124">
        <f t="shared" si="814"/>
        <v>0</v>
      </c>
      <c r="AO230" s="124"/>
      <c r="AP230" s="124">
        <f t="shared" si="815"/>
        <v>0</v>
      </c>
      <c r="AQ230" s="124"/>
      <c r="AR230" s="124">
        <f t="shared" si="816"/>
        <v>0</v>
      </c>
      <c r="AS230" s="139">
        <v>6</v>
      </c>
      <c r="AT230" s="124">
        <f t="shared" si="820"/>
        <v>2691414.7385184001</v>
      </c>
      <c r="AU230" s="124"/>
      <c r="AV230" s="124">
        <f t="shared" si="817"/>
        <v>0</v>
      </c>
      <c r="AW230" s="124"/>
      <c r="AX230" s="124"/>
      <c r="AY230" s="124"/>
      <c r="AZ230" s="124"/>
      <c r="BA230" s="124"/>
      <c r="BB230" s="124"/>
      <c r="BC230" s="124"/>
      <c r="BD230" s="124"/>
      <c r="BE230" s="124"/>
      <c r="BF230" s="124"/>
      <c r="BG230" s="124"/>
      <c r="BH230" s="124"/>
      <c r="BI230" s="124"/>
      <c r="BJ230" s="124"/>
      <c r="BK230" s="124"/>
      <c r="BL230" s="124"/>
      <c r="BM230" s="124"/>
      <c r="BN230" s="124"/>
      <c r="BO230" s="124"/>
      <c r="BP230" s="124"/>
      <c r="BQ230" s="124"/>
      <c r="BR230" s="124"/>
      <c r="BS230" s="124"/>
      <c r="BT230" s="124"/>
      <c r="BU230" s="124"/>
      <c r="BV230" s="124"/>
      <c r="BW230" s="124"/>
      <c r="BX230" s="129"/>
      <c r="BY230" s="124"/>
      <c r="BZ230" s="124"/>
      <c r="CA230" s="124"/>
      <c r="CB230" s="124"/>
      <c r="CC230" s="124"/>
      <c r="CD230" s="124"/>
      <c r="CE230" s="124"/>
      <c r="CF230" s="124"/>
      <c r="CG230" s="124"/>
      <c r="CH230" s="124"/>
      <c r="CI230" s="124"/>
      <c r="CJ230" s="124"/>
      <c r="CK230" s="124"/>
      <c r="CL230" s="124"/>
      <c r="CM230" s="124"/>
      <c r="CN230" s="124">
        <f t="shared" si="818"/>
        <v>0</v>
      </c>
      <c r="CO230" s="124"/>
      <c r="CP230" s="124"/>
      <c r="CQ230" s="124"/>
      <c r="CR230" s="124"/>
      <c r="CS230" s="124"/>
      <c r="CT230" s="124"/>
      <c r="CU230" s="124"/>
      <c r="CV230" s="124"/>
      <c r="CW230" s="124"/>
      <c r="CX230" s="124"/>
      <c r="CY230" s="140"/>
      <c r="CZ230" s="124"/>
      <c r="DA230" s="124"/>
      <c r="DB230" s="129"/>
      <c r="DC230" s="124"/>
      <c r="DD230" s="124"/>
      <c r="DE230" s="141"/>
      <c r="DF230" s="124"/>
      <c r="DG230" s="124"/>
      <c r="DH230" s="124">
        <f t="shared" si="819"/>
        <v>0</v>
      </c>
      <c r="DI230" s="124"/>
      <c r="DJ230" s="124"/>
      <c r="DK230" s="124"/>
      <c r="DL230" s="129"/>
      <c r="DM230" s="124">
        <f t="shared" si="821"/>
        <v>73</v>
      </c>
      <c r="DN230" s="124">
        <f t="shared" si="821"/>
        <v>29506824.794382401</v>
      </c>
    </row>
    <row r="231" spans="1:118" ht="45" customHeight="1" x14ac:dyDescent="0.25">
      <c r="A231" s="104"/>
      <c r="B231" s="135">
        <v>197</v>
      </c>
      <c r="C231" s="235" t="s">
        <v>548</v>
      </c>
      <c r="D231" s="118" t="s">
        <v>549</v>
      </c>
      <c r="E231" s="107">
        <f t="shared" si="804"/>
        <v>23460</v>
      </c>
      <c r="F231" s="108">
        <v>23500</v>
      </c>
      <c r="G231" s="145">
        <v>19.28</v>
      </c>
      <c r="H231" s="120">
        <v>1</v>
      </c>
      <c r="I231" s="121"/>
      <c r="J231" s="121"/>
      <c r="K231" s="121"/>
      <c r="L231" s="242">
        <v>0.28239999999999998</v>
      </c>
      <c r="M231" s="122">
        <v>1.4</v>
      </c>
      <c r="N231" s="122">
        <v>1.68</v>
      </c>
      <c r="O231" s="122">
        <v>2.23</v>
      </c>
      <c r="P231" s="123">
        <v>2.57</v>
      </c>
      <c r="Q231" s="124">
        <v>100</v>
      </c>
      <c r="R231" s="124">
        <f t="shared" si="806"/>
        <v>52135814.98410666</v>
      </c>
      <c r="S231" s="124"/>
      <c r="T231" s="124">
        <f t="shared" si="807"/>
        <v>0</v>
      </c>
      <c r="U231" s="124"/>
      <c r="V231" s="124">
        <f t="shared" si="808"/>
        <v>0</v>
      </c>
      <c r="W231" s="124"/>
      <c r="X231" s="124">
        <f t="shared" si="809"/>
        <v>0</v>
      </c>
      <c r="Y231" s="124">
        <v>5</v>
      </c>
      <c r="Z231" s="124">
        <f t="shared" si="810"/>
        <v>2785653.6690773326</v>
      </c>
      <c r="AA231" s="124"/>
      <c r="AB231" s="124"/>
      <c r="AC231" s="124"/>
      <c r="AD231" s="124">
        <f t="shared" si="811"/>
        <v>0</v>
      </c>
      <c r="AE231" s="124"/>
      <c r="AF231" s="124"/>
      <c r="AG231" s="124"/>
      <c r="AH231" s="124">
        <f t="shared" si="812"/>
        <v>0</v>
      </c>
      <c r="AI231" s="124"/>
      <c r="AJ231" s="124"/>
      <c r="AK231" s="130"/>
      <c r="AL231" s="124">
        <f t="shared" si="813"/>
        <v>0</v>
      </c>
      <c r="AM231" s="124"/>
      <c r="AN231" s="124">
        <f t="shared" si="814"/>
        <v>0</v>
      </c>
      <c r="AO231" s="124"/>
      <c r="AP231" s="124">
        <f t="shared" si="815"/>
        <v>0</v>
      </c>
      <c r="AQ231" s="124"/>
      <c r="AR231" s="124">
        <f t="shared" si="816"/>
        <v>0</v>
      </c>
      <c r="AS231" s="139"/>
      <c r="AT231" s="124">
        <f t="shared" si="820"/>
        <v>0</v>
      </c>
      <c r="AU231" s="124"/>
      <c r="AV231" s="124">
        <f t="shared" si="817"/>
        <v>0</v>
      </c>
      <c r="AW231" s="124"/>
      <c r="AX231" s="124"/>
      <c r="AY231" s="124"/>
      <c r="AZ231" s="124"/>
      <c r="BA231" s="124"/>
      <c r="BB231" s="124"/>
      <c r="BC231" s="124"/>
      <c r="BD231" s="124"/>
      <c r="BE231" s="124"/>
      <c r="BF231" s="124"/>
      <c r="BG231" s="124"/>
      <c r="BH231" s="124"/>
      <c r="BI231" s="124"/>
      <c r="BJ231" s="124"/>
      <c r="BK231" s="124"/>
      <c r="BL231" s="124"/>
      <c r="BM231" s="124"/>
      <c r="BN231" s="124"/>
      <c r="BO231" s="124"/>
      <c r="BP231" s="124"/>
      <c r="BQ231" s="124"/>
      <c r="BR231" s="124"/>
      <c r="BS231" s="124"/>
      <c r="BT231" s="124"/>
      <c r="BU231" s="124"/>
      <c r="BV231" s="124"/>
      <c r="BW231" s="124"/>
      <c r="BX231" s="129"/>
      <c r="BY231" s="124"/>
      <c r="BZ231" s="124"/>
      <c r="CA231" s="124"/>
      <c r="CB231" s="124"/>
      <c r="CC231" s="124"/>
      <c r="CD231" s="124"/>
      <c r="CE231" s="124"/>
      <c r="CF231" s="124"/>
      <c r="CG231" s="124"/>
      <c r="CH231" s="124"/>
      <c r="CI231" s="124"/>
      <c r="CJ231" s="124"/>
      <c r="CK231" s="124"/>
      <c r="CL231" s="124"/>
      <c r="CM231" s="124"/>
      <c r="CN231" s="124">
        <f t="shared" si="818"/>
        <v>0</v>
      </c>
      <c r="CO231" s="124"/>
      <c r="CP231" s="124"/>
      <c r="CQ231" s="124"/>
      <c r="CR231" s="124"/>
      <c r="CS231" s="124"/>
      <c r="CT231" s="124"/>
      <c r="CU231" s="124"/>
      <c r="CV231" s="124"/>
      <c r="CW231" s="124"/>
      <c r="CX231" s="124"/>
      <c r="CY231" s="140"/>
      <c r="CZ231" s="124"/>
      <c r="DA231" s="124"/>
      <c r="DB231" s="129"/>
      <c r="DC231" s="124"/>
      <c r="DD231" s="124"/>
      <c r="DE231" s="141"/>
      <c r="DF231" s="124"/>
      <c r="DG231" s="124"/>
      <c r="DH231" s="124">
        <f t="shared" si="819"/>
        <v>0</v>
      </c>
      <c r="DI231" s="124"/>
      <c r="DJ231" s="124"/>
      <c r="DK231" s="124"/>
      <c r="DL231" s="129"/>
      <c r="DM231" s="124">
        <f t="shared" si="821"/>
        <v>105</v>
      </c>
      <c r="DN231" s="124">
        <f t="shared" si="821"/>
        <v>54921468.653183989</v>
      </c>
    </row>
    <row r="232" spans="1:118" ht="30" customHeight="1" x14ac:dyDescent="0.25">
      <c r="A232" s="104"/>
      <c r="B232" s="135">
        <v>198</v>
      </c>
      <c r="C232" s="235" t="s">
        <v>550</v>
      </c>
      <c r="D232" s="118" t="s">
        <v>551</v>
      </c>
      <c r="E232" s="107">
        <f t="shared" si="804"/>
        <v>23460</v>
      </c>
      <c r="F232" s="108">
        <v>23500</v>
      </c>
      <c r="G232" s="145">
        <v>2.64</v>
      </c>
      <c r="H232" s="120">
        <v>1</v>
      </c>
      <c r="I232" s="121"/>
      <c r="J232" s="121"/>
      <c r="K232" s="121"/>
      <c r="L232" s="121"/>
      <c r="M232" s="122">
        <v>1.4</v>
      </c>
      <c r="N232" s="122">
        <v>1.68</v>
      </c>
      <c r="O232" s="122">
        <v>2.23</v>
      </c>
      <c r="P232" s="123">
        <v>2.57</v>
      </c>
      <c r="Q232" s="124"/>
      <c r="R232" s="124">
        <f>(Q232*$E232*$G232*$H232*$M232*$R$13)/12*11+(Q232*$F232*$G232*$H232*$M232*$R$13)/12</f>
        <v>0</v>
      </c>
      <c r="S232" s="124"/>
      <c r="T232" s="124"/>
      <c r="U232" s="124"/>
      <c r="V232" s="124"/>
      <c r="W232" s="124"/>
      <c r="X232" s="124"/>
      <c r="Y232" s="124"/>
      <c r="Z232" s="124">
        <f>(Y232*$E232*$G232*$H232*$M232*$Z$13)/12*4+(Y232*$E232*$G232*$H232*$M232*$Z$15)/12*7+(Y232*$F232*$G232*$H232*$M232*$Z$15)/12</f>
        <v>0</v>
      </c>
      <c r="AA232" s="124"/>
      <c r="AB232" s="124"/>
      <c r="AC232" s="124"/>
      <c r="AD232" s="124"/>
      <c r="AE232" s="124"/>
      <c r="AF232" s="124"/>
      <c r="AG232" s="124"/>
      <c r="AH232" s="124"/>
      <c r="AI232" s="124"/>
      <c r="AJ232" s="124"/>
      <c r="AK232" s="130"/>
      <c r="AL232" s="124"/>
      <c r="AM232" s="124"/>
      <c r="AN232" s="124"/>
      <c r="AO232" s="124"/>
      <c r="AP232" s="124"/>
      <c r="AQ232" s="124"/>
      <c r="AR232" s="124"/>
      <c r="AS232" s="139"/>
      <c r="AT232" s="124">
        <f>(AS232*$E232*$G232*$H232*$N232*$AT$13)/12*4+(AS232*$E232*$G232*$H232*$N232*$AT$15)/12*8</f>
        <v>0</v>
      </c>
      <c r="AU232" s="124"/>
      <c r="AV232" s="129"/>
      <c r="AW232" s="124"/>
      <c r="AX232" s="124"/>
      <c r="AY232" s="124"/>
      <c r="AZ232" s="124"/>
      <c r="BA232" s="124"/>
      <c r="BB232" s="124"/>
      <c r="BC232" s="124"/>
      <c r="BD232" s="124"/>
      <c r="BE232" s="124"/>
      <c r="BF232" s="124"/>
      <c r="BG232" s="124"/>
      <c r="BH232" s="124"/>
      <c r="BI232" s="124"/>
      <c r="BJ232" s="124"/>
      <c r="BK232" s="124"/>
      <c r="BL232" s="124"/>
      <c r="BM232" s="124"/>
      <c r="BN232" s="124"/>
      <c r="BO232" s="124"/>
      <c r="BP232" s="124"/>
      <c r="BQ232" s="124"/>
      <c r="BR232" s="124"/>
      <c r="BS232" s="124"/>
      <c r="BT232" s="124"/>
      <c r="BU232" s="124"/>
      <c r="BV232" s="124"/>
      <c r="BW232" s="124"/>
      <c r="BX232" s="129"/>
      <c r="BY232" s="124"/>
      <c r="BZ232" s="124"/>
      <c r="CA232" s="124"/>
      <c r="CB232" s="124"/>
      <c r="CC232" s="124"/>
      <c r="CD232" s="124"/>
      <c r="CE232" s="124"/>
      <c r="CF232" s="124"/>
      <c r="CG232" s="124"/>
      <c r="CH232" s="124"/>
      <c r="CI232" s="124"/>
      <c r="CJ232" s="124"/>
      <c r="CK232" s="124"/>
      <c r="CL232" s="124"/>
      <c r="CM232" s="124"/>
      <c r="CN232" s="124"/>
      <c r="CO232" s="124"/>
      <c r="CP232" s="124"/>
      <c r="CQ232" s="124"/>
      <c r="CR232" s="124"/>
      <c r="CS232" s="124"/>
      <c r="CT232" s="124"/>
      <c r="CU232" s="124"/>
      <c r="CV232" s="124"/>
      <c r="CW232" s="124"/>
      <c r="CX232" s="124"/>
      <c r="CY232" s="140"/>
      <c r="CZ232" s="124"/>
      <c r="DA232" s="124"/>
      <c r="DB232" s="129"/>
      <c r="DC232" s="124"/>
      <c r="DD232" s="124"/>
      <c r="DE232" s="141"/>
      <c r="DF232" s="124"/>
      <c r="DG232" s="124"/>
      <c r="DH232" s="124"/>
      <c r="DI232" s="124"/>
      <c r="DJ232" s="124"/>
      <c r="DK232" s="124"/>
      <c r="DL232" s="129"/>
      <c r="DM232" s="124">
        <f t="shared" si="821"/>
        <v>0</v>
      </c>
      <c r="DN232" s="124">
        <f t="shared" si="821"/>
        <v>0</v>
      </c>
    </row>
    <row r="233" spans="1:118" ht="30" customHeight="1" x14ac:dyDescent="0.25">
      <c r="A233" s="104"/>
      <c r="B233" s="135">
        <v>199</v>
      </c>
      <c r="C233" s="235" t="s">
        <v>552</v>
      </c>
      <c r="D233" s="118" t="s">
        <v>553</v>
      </c>
      <c r="E233" s="107">
        <f t="shared" si="804"/>
        <v>23460</v>
      </c>
      <c r="F233" s="108">
        <v>23500</v>
      </c>
      <c r="G233" s="145">
        <v>19.75</v>
      </c>
      <c r="H233" s="120">
        <v>1</v>
      </c>
      <c r="I233" s="121"/>
      <c r="J233" s="121"/>
      <c r="K233" s="121"/>
      <c r="L233" s="121"/>
      <c r="M233" s="122">
        <v>1.4</v>
      </c>
      <c r="N233" s="122">
        <v>1.68</v>
      </c>
      <c r="O233" s="122">
        <v>2.23</v>
      </c>
      <c r="P233" s="123">
        <v>2.57</v>
      </c>
      <c r="Q233" s="124"/>
      <c r="R233" s="124">
        <f t="shared" ref="R233" si="822">(Q233*$E233*$G233*$H233*$M233*$R$13)/12*11+(Q233*$F233*$G233*$H233*$M233*$R$13)/12</f>
        <v>0</v>
      </c>
      <c r="S233" s="124"/>
      <c r="T233" s="124"/>
      <c r="U233" s="124"/>
      <c r="V233" s="124"/>
      <c r="W233" s="124"/>
      <c r="X233" s="124"/>
      <c r="Y233" s="124"/>
      <c r="Z233" s="124">
        <f t="shared" ref="Z233" si="823">(Y233*$E233*$G233*$H233*$M233*$Z$13)/12*4+(Y233*$E233*$G233*$H233*$M233*$Z$15)/12*7+(Y233*$F233*$G233*$H233*$M233*$Z$15)/12</f>
        <v>0</v>
      </c>
      <c r="AA233" s="124"/>
      <c r="AB233" s="124"/>
      <c r="AC233" s="124"/>
      <c r="AD233" s="124"/>
      <c r="AE233" s="124"/>
      <c r="AF233" s="124"/>
      <c r="AG233" s="124"/>
      <c r="AH233" s="124"/>
      <c r="AI233" s="124"/>
      <c r="AJ233" s="124"/>
      <c r="AK233" s="130"/>
      <c r="AL233" s="124"/>
      <c r="AM233" s="124"/>
      <c r="AN233" s="124"/>
      <c r="AO233" s="124"/>
      <c r="AP233" s="124"/>
      <c r="AQ233" s="124"/>
      <c r="AR233" s="124"/>
      <c r="AS233" s="139"/>
      <c r="AT233" s="124">
        <f>(AS233*$E233*$G233*$H233*$N233*$AT$13)/12*4+(AS233*$E233*$G233*$H233*$N233*$AT$15)/12*8</f>
        <v>0</v>
      </c>
      <c r="AU233" s="124"/>
      <c r="AV233" s="129"/>
      <c r="AW233" s="124"/>
      <c r="AX233" s="124"/>
      <c r="AY233" s="124"/>
      <c r="AZ233" s="124"/>
      <c r="BA233" s="124"/>
      <c r="BB233" s="124"/>
      <c r="BC233" s="124"/>
      <c r="BD233" s="124"/>
      <c r="BE233" s="124"/>
      <c r="BF233" s="124"/>
      <c r="BG233" s="124"/>
      <c r="BH233" s="124"/>
      <c r="BI233" s="124"/>
      <c r="BJ233" s="124"/>
      <c r="BK233" s="124"/>
      <c r="BL233" s="124"/>
      <c r="BM233" s="124"/>
      <c r="BN233" s="124"/>
      <c r="BO233" s="124"/>
      <c r="BP233" s="124"/>
      <c r="BQ233" s="124"/>
      <c r="BR233" s="124"/>
      <c r="BS233" s="124"/>
      <c r="BT233" s="124"/>
      <c r="BU233" s="124"/>
      <c r="BV233" s="124"/>
      <c r="BW233" s="124"/>
      <c r="BX233" s="129"/>
      <c r="BY233" s="124"/>
      <c r="BZ233" s="124"/>
      <c r="CA233" s="124"/>
      <c r="CB233" s="124"/>
      <c r="CC233" s="124"/>
      <c r="CD233" s="124"/>
      <c r="CE233" s="124"/>
      <c r="CF233" s="124"/>
      <c r="CG233" s="124"/>
      <c r="CH233" s="124"/>
      <c r="CI233" s="124"/>
      <c r="CJ233" s="124"/>
      <c r="CK233" s="124"/>
      <c r="CL233" s="124"/>
      <c r="CM233" s="124"/>
      <c r="CN233" s="124"/>
      <c r="CO233" s="124"/>
      <c r="CP233" s="124"/>
      <c r="CQ233" s="124"/>
      <c r="CR233" s="124"/>
      <c r="CS233" s="124"/>
      <c r="CT233" s="124"/>
      <c r="CU233" s="124"/>
      <c r="CV233" s="124"/>
      <c r="CW233" s="124"/>
      <c r="CX233" s="124"/>
      <c r="CY233" s="140"/>
      <c r="CZ233" s="124"/>
      <c r="DA233" s="124"/>
      <c r="DB233" s="129"/>
      <c r="DC233" s="124"/>
      <c r="DD233" s="124"/>
      <c r="DE233" s="141"/>
      <c r="DF233" s="124"/>
      <c r="DG233" s="124"/>
      <c r="DH233" s="124"/>
      <c r="DI233" s="124"/>
      <c r="DJ233" s="124"/>
      <c r="DK233" s="124"/>
      <c r="DL233" s="129"/>
      <c r="DM233" s="124">
        <f t="shared" si="821"/>
        <v>0</v>
      </c>
      <c r="DN233" s="124">
        <f t="shared" si="821"/>
        <v>0</v>
      </c>
    </row>
    <row r="234" spans="1:118" s="236" customFormat="1" ht="15.75" customHeight="1" x14ac:dyDescent="0.25">
      <c r="A234" s="104">
        <v>20</v>
      </c>
      <c r="B234" s="143"/>
      <c r="C234" s="143"/>
      <c r="D234" s="106" t="s">
        <v>554</v>
      </c>
      <c r="E234" s="107">
        <f t="shared" si="804"/>
        <v>23460</v>
      </c>
      <c r="F234" s="108">
        <v>23500</v>
      </c>
      <c r="G234" s="144"/>
      <c r="H234" s="120"/>
      <c r="I234" s="121"/>
      <c r="J234" s="121"/>
      <c r="K234" s="121"/>
      <c r="L234" s="121"/>
      <c r="M234" s="133">
        <v>1.4</v>
      </c>
      <c r="N234" s="133">
        <v>1.68</v>
      </c>
      <c r="O234" s="133">
        <v>2.23</v>
      </c>
      <c r="P234" s="134">
        <v>2.57</v>
      </c>
      <c r="Q234" s="115">
        <f>SUM(Q235:Q244)</f>
        <v>718</v>
      </c>
      <c r="R234" s="115">
        <f t="shared" ref="R234:Z234" si="824">SUM(R235:R244)</f>
        <v>23209724.733066663</v>
      </c>
      <c r="S234" s="115">
        <f t="shared" si="824"/>
        <v>10</v>
      </c>
      <c r="T234" s="115">
        <f t="shared" si="824"/>
        <v>263052.12266666675</v>
      </c>
      <c r="U234" s="115">
        <f t="shared" si="824"/>
        <v>13</v>
      </c>
      <c r="V234" s="115">
        <f t="shared" si="824"/>
        <v>433077.14982000005</v>
      </c>
      <c r="W234" s="115">
        <f t="shared" si="824"/>
        <v>0</v>
      </c>
      <c r="X234" s="115">
        <f t="shared" si="824"/>
        <v>0</v>
      </c>
      <c r="Y234" s="115">
        <f t="shared" si="824"/>
        <v>0</v>
      </c>
      <c r="Z234" s="115">
        <f t="shared" si="824"/>
        <v>0</v>
      </c>
      <c r="AA234" s="115"/>
      <c r="AB234" s="115"/>
      <c r="AC234" s="115">
        <f t="shared" ref="AC234:AH234" si="825">SUM(AC235:AC244)</f>
        <v>0</v>
      </c>
      <c r="AD234" s="115">
        <f t="shared" si="825"/>
        <v>0</v>
      </c>
      <c r="AE234" s="115">
        <f t="shared" si="825"/>
        <v>0</v>
      </c>
      <c r="AF234" s="115">
        <f t="shared" si="825"/>
        <v>0</v>
      </c>
      <c r="AG234" s="115">
        <f t="shared" si="825"/>
        <v>0</v>
      </c>
      <c r="AH234" s="115">
        <f t="shared" si="825"/>
        <v>0</v>
      </c>
      <c r="AI234" s="115"/>
      <c r="AJ234" s="115"/>
      <c r="AK234" s="115">
        <f t="shared" ref="AK234:CV234" si="826">SUM(AK235:AK244)</f>
        <v>2111</v>
      </c>
      <c r="AL234" s="115">
        <f t="shared" si="826"/>
        <v>51347557.543333337</v>
      </c>
      <c r="AM234" s="115">
        <f t="shared" si="826"/>
        <v>0</v>
      </c>
      <c r="AN234" s="115">
        <f t="shared" si="826"/>
        <v>0</v>
      </c>
      <c r="AO234" s="115">
        <f t="shared" si="826"/>
        <v>0</v>
      </c>
      <c r="AP234" s="115">
        <f t="shared" si="826"/>
        <v>0</v>
      </c>
      <c r="AQ234" s="115">
        <f t="shared" si="826"/>
        <v>0</v>
      </c>
      <c r="AR234" s="115">
        <f t="shared" si="826"/>
        <v>0</v>
      </c>
      <c r="AS234" s="115">
        <f t="shared" si="826"/>
        <v>0</v>
      </c>
      <c r="AT234" s="115">
        <f t="shared" si="826"/>
        <v>0</v>
      </c>
      <c r="AU234" s="115">
        <f t="shared" si="826"/>
        <v>16</v>
      </c>
      <c r="AV234" s="115">
        <f t="shared" si="826"/>
        <v>404377.59824000002</v>
      </c>
      <c r="AW234" s="115">
        <f t="shared" si="826"/>
        <v>0</v>
      </c>
      <c r="AX234" s="115">
        <f t="shared" si="826"/>
        <v>0</v>
      </c>
      <c r="AY234" s="115">
        <f t="shared" si="826"/>
        <v>0</v>
      </c>
      <c r="AZ234" s="115">
        <f t="shared" si="826"/>
        <v>0</v>
      </c>
      <c r="BA234" s="115">
        <f t="shared" si="826"/>
        <v>0</v>
      </c>
      <c r="BB234" s="115">
        <f t="shared" si="826"/>
        <v>0</v>
      </c>
      <c r="BC234" s="115">
        <f t="shared" si="826"/>
        <v>0</v>
      </c>
      <c r="BD234" s="115">
        <f t="shared" si="826"/>
        <v>0</v>
      </c>
      <c r="BE234" s="115">
        <f t="shared" si="826"/>
        <v>0</v>
      </c>
      <c r="BF234" s="115">
        <f t="shared" si="826"/>
        <v>0</v>
      </c>
      <c r="BG234" s="115">
        <f t="shared" si="826"/>
        <v>0</v>
      </c>
      <c r="BH234" s="115">
        <f t="shared" si="826"/>
        <v>0</v>
      </c>
      <c r="BI234" s="115">
        <f t="shared" si="826"/>
        <v>18</v>
      </c>
      <c r="BJ234" s="115">
        <f t="shared" si="826"/>
        <v>333479.66399999993</v>
      </c>
      <c r="BK234" s="115">
        <f t="shared" si="826"/>
        <v>0</v>
      </c>
      <c r="BL234" s="115">
        <f t="shared" si="826"/>
        <v>0</v>
      </c>
      <c r="BM234" s="115">
        <f t="shared" si="826"/>
        <v>0</v>
      </c>
      <c r="BN234" s="115">
        <f t="shared" si="826"/>
        <v>0</v>
      </c>
      <c r="BO234" s="115">
        <f t="shared" si="826"/>
        <v>0</v>
      </c>
      <c r="BP234" s="115">
        <f t="shared" si="826"/>
        <v>0</v>
      </c>
      <c r="BQ234" s="115">
        <f t="shared" si="826"/>
        <v>33</v>
      </c>
      <c r="BR234" s="115">
        <f t="shared" si="826"/>
        <v>676104.39679999999</v>
      </c>
      <c r="BS234" s="115">
        <f t="shared" si="826"/>
        <v>25</v>
      </c>
      <c r="BT234" s="115">
        <f t="shared" si="826"/>
        <v>477727.35696</v>
      </c>
      <c r="BU234" s="115">
        <f t="shared" si="826"/>
        <v>29</v>
      </c>
      <c r="BV234" s="115">
        <f t="shared" si="826"/>
        <v>798269.90207999991</v>
      </c>
      <c r="BW234" s="115">
        <f t="shared" si="826"/>
        <v>14</v>
      </c>
      <c r="BX234" s="115">
        <f t="shared" si="826"/>
        <v>436976.61504</v>
      </c>
      <c r="BY234" s="115">
        <f t="shared" si="826"/>
        <v>9</v>
      </c>
      <c r="BZ234" s="115">
        <f t="shared" si="826"/>
        <v>209902.97999999995</v>
      </c>
      <c r="CA234" s="115">
        <f t="shared" si="826"/>
        <v>0</v>
      </c>
      <c r="CB234" s="115">
        <f t="shared" si="826"/>
        <v>0</v>
      </c>
      <c r="CC234" s="115">
        <f t="shared" si="826"/>
        <v>0</v>
      </c>
      <c r="CD234" s="115">
        <f t="shared" si="826"/>
        <v>0</v>
      </c>
      <c r="CE234" s="115">
        <f t="shared" si="826"/>
        <v>2</v>
      </c>
      <c r="CF234" s="115">
        <f t="shared" si="826"/>
        <v>55974.12799999999</v>
      </c>
      <c r="CG234" s="115">
        <f t="shared" si="826"/>
        <v>0</v>
      </c>
      <c r="CH234" s="115">
        <f t="shared" si="826"/>
        <v>0</v>
      </c>
      <c r="CI234" s="115">
        <f t="shared" si="826"/>
        <v>0</v>
      </c>
      <c r="CJ234" s="115">
        <f t="shared" si="826"/>
        <v>0</v>
      </c>
      <c r="CK234" s="115">
        <f t="shared" si="826"/>
        <v>0</v>
      </c>
      <c r="CL234" s="115">
        <f t="shared" si="826"/>
        <v>0</v>
      </c>
      <c r="CM234" s="115">
        <f t="shared" si="826"/>
        <v>30</v>
      </c>
      <c r="CN234" s="115">
        <f t="shared" si="826"/>
        <v>511585.13466666668</v>
      </c>
      <c r="CO234" s="115">
        <f t="shared" si="826"/>
        <v>12</v>
      </c>
      <c r="CP234" s="115">
        <f t="shared" si="826"/>
        <v>202216.39199999999</v>
      </c>
      <c r="CQ234" s="115">
        <f t="shared" si="826"/>
        <v>20</v>
      </c>
      <c r="CR234" s="115">
        <f t="shared" si="826"/>
        <v>348787.14266666659</v>
      </c>
      <c r="CS234" s="115">
        <f t="shared" si="826"/>
        <v>161</v>
      </c>
      <c r="CT234" s="115">
        <f t="shared" si="826"/>
        <v>4107318.4432000001</v>
      </c>
      <c r="CU234" s="115">
        <f t="shared" si="826"/>
        <v>10</v>
      </c>
      <c r="CV234" s="115">
        <f t="shared" si="826"/>
        <v>239663.87199999997</v>
      </c>
      <c r="CW234" s="115">
        <f t="shared" ref="CW234:DN234" si="827">SUM(CW235:CW244)</f>
        <v>0</v>
      </c>
      <c r="CX234" s="115">
        <f t="shared" si="827"/>
        <v>0</v>
      </c>
      <c r="CY234" s="115">
        <f t="shared" si="827"/>
        <v>1373</v>
      </c>
      <c r="CZ234" s="115">
        <f t="shared" si="827"/>
        <v>36757263.816</v>
      </c>
      <c r="DA234" s="115">
        <f t="shared" si="827"/>
        <v>0</v>
      </c>
      <c r="DB234" s="115">
        <f t="shared" si="827"/>
        <v>0</v>
      </c>
      <c r="DC234" s="115">
        <f t="shared" si="827"/>
        <v>0</v>
      </c>
      <c r="DD234" s="115">
        <f t="shared" si="827"/>
        <v>0</v>
      </c>
      <c r="DE234" s="115">
        <f t="shared" si="827"/>
        <v>6</v>
      </c>
      <c r="DF234" s="115">
        <f t="shared" si="827"/>
        <v>121329.8352</v>
      </c>
      <c r="DG234" s="115">
        <f t="shared" si="827"/>
        <v>5</v>
      </c>
      <c r="DH234" s="115">
        <f t="shared" si="827"/>
        <v>111554.07199999999</v>
      </c>
      <c r="DI234" s="115">
        <f t="shared" si="827"/>
        <v>7</v>
      </c>
      <c r="DJ234" s="115">
        <f t="shared" si="827"/>
        <v>187945.05413333335</v>
      </c>
      <c r="DK234" s="115">
        <f t="shared" si="827"/>
        <v>10</v>
      </c>
      <c r="DL234" s="115">
        <f t="shared" si="827"/>
        <v>273813.72127999994</v>
      </c>
      <c r="DM234" s="115">
        <f t="shared" si="827"/>
        <v>4632</v>
      </c>
      <c r="DN234" s="115">
        <f t="shared" si="827"/>
        <v>121507701.67315334</v>
      </c>
    </row>
    <row r="235" spans="1:118" ht="45" customHeight="1" x14ac:dyDescent="0.25">
      <c r="A235" s="104"/>
      <c r="B235" s="135">
        <v>200</v>
      </c>
      <c r="C235" s="235" t="s">
        <v>555</v>
      </c>
      <c r="D235" s="118" t="s">
        <v>556</v>
      </c>
      <c r="E235" s="107">
        <f t="shared" si="804"/>
        <v>23460</v>
      </c>
      <c r="F235" s="108">
        <v>23500</v>
      </c>
      <c r="G235" s="136">
        <v>0.66</v>
      </c>
      <c r="H235" s="120">
        <v>1</v>
      </c>
      <c r="I235" s="121"/>
      <c r="J235" s="121"/>
      <c r="K235" s="121"/>
      <c r="L235" s="121"/>
      <c r="M235" s="122">
        <v>1.4</v>
      </c>
      <c r="N235" s="122">
        <v>1.68</v>
      </c>
      <c r="O235" s="122">
        <v>2.23</v>
      </c>
      <c r="P235" s="123">
        <v>2.57</v>
      </c>
      <c r="Q235" s="124">
        <v>12</v>
      </c>
      <c r="R235" s="124">
        <f>(Q235*$E235*$G235*$H235*$M235*$R$13)/12*11+(Q235*$F235*$G235*$H235*$M235*$R$13)/12</f>
        <v>286177.58400000003</v>
      </c>
      <c r="S235" s="124"/>
      <c r="T235" s="124">
        <f>(S235*$E235*$G235*$H235*$M235*$T$13)/12*11+(S235*$F235*$G235*$H235*$M235*$T$13)/12</f>
        <v>0</v>
      </c>
      <c r="U235" s="124">
        <v>0</v>
      </c>
      <c r="V235" s="124">
        <f t="shared" ref="V235:V244" si="828">(U235*$E235*$G235*$H235*$M235*$V$13)/12*11+(U235*$F235*$G235*$H235*$M235*$V$13)/12</f>
        <v>0</v>
      </c>
      <c r="W235" s="124"/>
      <c r="X235" s="124">
        <f t="shared" ref="X235:X244" si="829">(W235*$E235*$G235*$H235*$M235*$X$13)</f>
        <v>0</v>
      </c>
      <c r="Y235" s="124">
        <v>0</v>
      </c>
      <c r="Z235" s="124">
        <f t="shared" ref="Z235:Z298" si="830">(Y235*$E235*$G235*$H235*$M235*$Z$13)/12*4+(Y235*$E235*$G235*$H235*$M235*$Z$15)/12*8</f>
        <v>0</v>
      </c>
      <c r="AA235" s="124"/>
      <c r="AB235" s="124"/>
      <c r="AC235" s="124"/>
      <c r="AD235" s="124">
        <f t="shared" ref="AD235:AD244" si="831">(AC235*$E235*$G235*$H235*$M235*$AD$13)</f>
        <v>0</v>
      </c>
      <c r="AE235" s="124"/>
      <c r="AF235" s="124"/>
      <c r="AG235" s="124"/>
      <c r="AH235" s="124">
        <f t="shared" ref="AH235:AH244" si="832">(AG235*$E235*$G235*$H235*$M235*$AH$13)</f>
        <v>0</v>
      </c>
      <c r="AI235" s="124"/>
      <c r="AJ235" s="124"/>
      <c r="AK235" s="130">
        <v>16</v>
      </c>
      <c r="AL235" s="124">
        <f t="shared" ref="AL235:AL243" si="833">(AK235*$E235*$G235*$H235*$M235*$AL$13)/12*11+(AK235*$F235*$G235*$H235*$M235*$AL$13)/12</f>
        <v>381570.11200000002</v>
      </c>
      <c r="AM235" s="124"/>
      <c r="AN235" s="124">
        <f t="shared" ref="AN235:AN244" si="834">(AM235*$E235*$G235*$H235*$M235*$AN$13)</f>
        <v>0</v>
      </c>
      <c r="AO235" s="124"/>
      <c r="AP235" s="124">
        <f t="shared" ref="AP235:AP244" si="835">(AO235*$E235*$G235*$H235*$M235*$AP$13)</f>
        <v>0</v>
      </c>
      <c r="AQ235" s="124"/>
      <c r="AR235" s="124">
        <f t="shared" ref="AR235:AR244" si="836">(AQ235*$E235*$G235*$H235*$N235*$AR$13)</f>
        <v>0</v>
      </c>
      <c r="AS235" s="140">
        <v>0</v>
      </c>
      <c r="AT235" s="124">
        <f t="shared" ref="AT235:AT244" si="837">(AS235*$E235*$G235*$H235*$N235*$AT$13)/12*4+(AS235*$E235*$G235*$H235*$N235*$AT$15)/12*8</f>
        <v>0</v>
      </c>
      <c r="AU235" s="124">
        <v>0</v>
      </c>
      <c r="AV235" s="129">
        <f>(AU235*$E235*$G235*$H235*$N235*$AV$13)</f>
        <v>0</v>
      </c>
      <c r="AW235" s="124"/>
      <c r="AX235" s="124">
        <f t="shared" ref="AX235:AX244" si="838">(AW235*$E235*$G235*$H235*$M235*$AX$13)</f>
        <v>0</v>
      </c>
      <c r="AY235" s="124">
        <v>0</v>
      </c>
      <c r="AZ235" s="124">
        <f t="shared" ref="AZ235:AZ244" si="839">(AY235*$E235*$G235*$H235*$M235*$AZ$13)</f>
        <v>0</v>
      </c>
      <c r="BA235" s="124"/>
      <c r="BB235" s="124">
        <f t="shared" ref="BB235:BB244" si="840">(BA235*$E235*$G235*$H235*$M235*$BB$13)</f>
        <v>0</v>
      </c>
      <c r="BC235" s="124">
        <v>0</v>
      </c>
      <c r="BD235" s="124">
        <f t="shared" ref="BD235:BD244" si="841">(BC235*$E235*$G235*$H235*$M235*$BD$13)</f>
        <v>0</v>
      </c>
      <c r="BE235" s="124">
        <v>0</v>
      </c>
      <c r="BF235" s="124">
        <f t="shared" ref="BF235:BF244" si="842">(BE235*$E235*$G235*$H235*$M235*$BF$13)</f>
        <v>0</v>
      </c>
      <c r="BG235" s="124">
        <v>0</v>
      </c>
      <c r="BH235" s="124">
        <f t="shared" ref="BH235:BH244" si="843">(BG235*$E235*$G235*$H235*$M235*$BH$13)</f>
        <v>0</v>
      </c>
      <c r="BI235" s="124"/>
      <c r="BJ235" s="124">
        <f>(BI235*$E235*$G235*$H235*$M235*$BJ$13)</f>
        <v>0</v>
      </c>
      <c r="BK235" s="124"/>
      <c r="BL235" s="124">
        <f t="shared" ref="BL235:BL244" si="844">(BK235*$E235*$G235*$H235*$N235*$BL$13)</f>
        <v>0</v>
      </c>
      <c r="BM235" s="124">
        <v>0</v>
      </c>
      <c r="BN235" s="124">
        <f t="shared" ref="BN235:BN244" si="845">(BM235*$E235*$G235*$H235*$N235*$BN$13)</f>
        <v>0</v>
      </c>
      <c r="BO235" s="124">
        <v>0</v>
      </c>
      <c r="BP235" s="124">
        <f t="shared" ref="BP235:BP244" si="846">(BO235*$E235*$G235*$H235*$N235*$BP$13)</f>
        <v>0</v>
      </c>
      <c r="BQ235" s="124">
        <v>0</v>
      </c>
      <c r="BR235" s="124">
        <f>(BQ235*$E235*$G235*$H235*$N235*$BR$13)</f>
        <v>0</v>
      </c>
      <c r="BS235" s="124"/>
      <c r="BT235" s="124">
        <f>(BS235*$E235*$G235*$H235*$N235*$BT$13)</f>
        <v>0</v>
      </c>
      <c r="BU235" s="124">
        <v>0</v>
      </c>
      <c r="BV235" s="124">
        <f>(BU235*$E235*$G235*$H235*$N235*$BV$13)</f>
        <v>0</v>
      </c>
      <c r="BW235" s="124"/>
      <c r="BX235" s="129">
        <f>(BW235*$E235*$G235*$H235*$N235*$BX$13)</f>
        <v>0</v>
      </c>
      <c r="BY235" s="124">
        <v>0</v>
      </c>
      <c r="BZ235" s="124">
        <f>(BY235*$E235*$G235*$H235*$M235*$BZ$13)</f>
        <v>0</v>
      </c>
      <c r="CA235" s="124">
        <v>0</v>
      </c>
      <c r="CB235" s="124">
        <f t="shared" ref="CB235:CB244" si="847">(CA235*$E235*$G235*$H235*$M235*$CB$13)</f>
        <v>0</v>
      </c>
      <c r="CC235" s="124">
        <v>0</v>
      </c>
      <c r="CD235" s="124">
        <f t="shared" ref="CD235:CD244" si="848">(CC235*$E235*$G235*$H235*$M235*$CD$13)</f>
        <v>0</v>
      </c>
      <c r="CE235" s="124">
        <v>0</v>
      </c>
      <c r="CF235" s="124">
        <f>(CE235*$E235*$G235*$H235*$N235*$CF$13)</f>
        <v>0</v>
      </c>
      <c r="CG235" s="124"/>
      <c r="CH235" s="124">
        <f t="shared" ref="CH235:CH244" si="849">(CG235*$E235*$G235*$H235*$M235*$CH$13)</f>
        <v>0</v>
      </c>
      <c r="CI235" s="124"/>
      <c r="CJ235" s="124">
        <f t="shared" ref="CJ235:CJ244" si="850">(CI235*$E235*$G235*$H235*$M235*$CJ$13)</f>
        <v>0</v>
      </c>
      <c r="CK235" s="124"/>
      <c r="CL235" s="124">
        <f>(CK235*$E235*$G235*$H235*$M235*$CL$13)</f>
        <v>0</v>
      </c>
      <c r="CM235" s="124">
        <v>0</v>
      </c>
      <c r="CN235" s="124">
        <f>(CM235*$E235*$G235*$H235*$M235*$CN$13)</f>
        <v>0</v>
      </c>
      <c r="CO235" s="124">
        <v>0</v>
      </c>
      <c r="CP235" s="124">
        <f>(CO235*$E235*$G235*$H235*$M235*$CP$13)</f>
        <v>0</v>
      </c>
      <c r="CQ235" s="124"/>
      <c r="CR235" s="124">
        <f>(CQ235*$E235*$G235*$H235*$M235*$CR$13)</f>
        <v>0</v>
      </c>
      <c r="CS235" s="124">
        <v>0</v>
      </c>
      <c r="CT235" s="124">
        <f>(CS235*$E235*$G235*$H235*$N235*$CT$13)</f>
        <v>0</v>
      </c>
      <c r="CU235" s="124">
        <v>0</v>
      </c>
      <c r="CV235" s="124">
        <f>(CU235*$E235*$G235*$H235*$N235*$CV$13)</f>
        <v>0</v>
      </c>
      <c r="CW235" s="124">
        <v>0</v>
      </c>
      <c r="CX235" s="124">
        <f t="shared" ref="CX235:CX244" si="851">(CW235*$E235*$G235*$H235*$N235*$CX$13)</f>
        <v>0</v>
      </c>
      <c r="CY235" s="140">
        <v>0</v>
      </c>
      <c r="CZ235" s="124">
        <f>(CY235*$E235*$G235*$H235*$N235*$CZ$13)</f>
        <v>0</v>
      </c>
      <c r="DA235" s="124">
        <v>0</v>
      </c>
      <c r="DB235" s="129">
        <f t="shared" ref="DB235:DB244" si="852">(DA235*$E235*$G235*$H235*$N235*$DB$13)</f>
        <v>0</v>
      </c>
      <c r="DC235" s="124">
        <v>0</v>
      </c>
      <c r="DD235" s="124">
        <f t="shared" ref="DD235:DD244" si="853">(DC235*$E235*$G235*$H235*$N235*$DD$13)</f>
        <v>0</v>
      </c>
      <c r="DE235" s="141"/>
      <c r="DF235" s="124">
        <f>(DE235*$E235*$G235*$H235*$N235*$DF$13)</f>
        <v>0</v>
      </c>
      <c r="DG235" s="124">
        <v>0</v>
      </c>
      <c r="DH235" s="124">
        <f>(DG235*$E235*$G235*$H235*$N235*$DH$13)</f>
        <v>0</v>
      </c>
      <c r="DI235" s="124"/>
      <c r="DJ235" s="124">
        <f>(DI235*$E235*$G235*$H235*$O235*$DJ$13)</f>
        <v>0</v>
      </c>
      <c r="DK235" s="124">
        <v>0</v>
      </c>
      <c r="DL235" s="129">
        <f>(DK235*$E235*$G235*$H235*$P235*$DL$13)</f>
        <v>0</v>
      </c>
      <c r="DM235" s="124">
        <f t="shared" ref="DM235:DN244" si="854">SUM(Q235,S235,U235,W235,Y235,AA235,AC235,AE235,AG235,AI235,AK235,AM235,AS235,AW235,AY235,CC235,AO235,BC235,BE235,BG235,CQ235,BI235,BK235,AQ235,BO235,AU235,CS235,BQ235,CU235,BS235,BU235,BW235,CE235,BY235,CA235,CG235,CI235,CK235,CM235,CO235,CW235,CY235,BM235,BA235,DA235,DC235,DE235,DG235,DI235,DK235)</f>
        <v>28</v>
      </c>
      <c r="DN235" s="124">
        <f t="shared" si="854"/>
        <v>667747.696</v>
      </c>
    </row>
    <row r="236" spans="1:118" ht="30" customHeight="1" x14ac:dyDescent="0.25">
      <c r="A236" s="104"/>
      <c r="B236" s="135">
        <v>201</v>
      </c>
      <c r="C236" s="235" t="s">
        <v>557</v>
      </c>
      <c r="D236" s="118" t="s">
        <v>558</v>
      </c>
      <c r="E236" s="107">
        <f t="shared" si="804"/>
        <v>23460</v>
      </c>
      <c r="F236" s="108">
        <v>23500</v>
      </c>
      <c r="G236" s="136">
        <v>0.47</v>
      </c>
      <c r="H236" s="120">
        <v>1</v>
      </c>
      <c r="I236" s="121"/>
      <c r="J236" s="121"/>
      <c r="K236" s="121"/>
      <c r="L236" s="121"/>
      <c r="M236" s="122">
        <v>1.4</v>
      </c>
      <c r="N236" s="122">
        <v>1.68</v>
      </c>
      <c r="O236" s="122">
        <v>2.23</v>
      </c>
      <c r="P236" s="123">
        <v>2.57</v>
      </c>
      <c r="Q236" s="124">
        <v>56</v>
      </c>
      <c r="R236" s="124">
        <f t="shared" ref="R236:R299" si="855">(Q236*$E236*$G236*$H236*$M236*$R$13)/12*11+(Q236*$F236*$G236*$H236*$M236*$R$13)/12</f>
        <v>951034.59733333322</v>
      </c>
      <c r="S236" s="124"/>
      <c r="T236" s="124">
        <f t="shared" ref="T236:T244" si="856">(S236*$E236*$G236*$H236*$M236*$T$13)/12*11+(S236*$F236*$G236*$H236*$M236*$T$13)/12</f>
        <v>0</v>
      </c>
      <c r="U236" s="124">
        <v>0</v>
      </c>
      <c r="V236" s="124">
        <f t="shared" si="828"/>
        <v>0</v>
      </c>
      <c r="W236" s="124"/>
      <c r="X236" s="124">
        <f t="shared" si="829"/>
        <v>0</v>
      </c>
      <c r="Y236" s="124">
        <v>0</v>
      </c>
      <c r="Z236" s="124">
        <f t="shared" si="830"/>
        <v>0</v>
      </c>
      <c r="AA236" s="124"/>
      <c r="AB236" s="124"/>
      <c r="AC236" s="124"/>
      <c r="AD236" s="124">
        <f t="shared" si="831"/>
        <v>0</v>
      </c>
      <c r="AE236" s="124"/>
      <c r="AF236" s="124"/>
      <c r="AG236" s="124"/>
      <c r="AH236" s="124">
        <f t="shared" si="832"/>
        <v>0</v>
      </c>
      <c r="AI236" s="124"/>
      <c r="AJ236" s="124"/>
      <c r="AK236" s="130">
        <v>400</v>
      </c>
      <c r="AL236" s="124">
        <f t="shared" si="833"/>
        <v>6793104.2666666666</v>
      </c>
      <c r="AM236" s="124"/>
      <c r="AN236" s="124">
        <f t="shared" si="834"/>
        <v>0</v>
      </c>
      <c r="AO236" s="124"/>
      <c r="AP236" s="124">
        <f t="shared" si="835"/>
        <v>0</v>
      </c>
      <c r="AQ236" s="124"/>
      <c r="AR236" s="124">
        <f t="shared" si="836"/>
        <v>0</v>
      </c>
      <c r="AS236" s="140">
        <v>0</v>
      </c>
      <c r="AT236" s="124">
        <f t="shared" si="837"/>
        <v>0</v>
      </c>
      <c r="AU236" s="124">
        <v>3</v>
      </c>
      <c r="AV236" s="129">
        <f t="shared" ref="AV236:AV240" si="857">(AU236*$E236*$G236*$H236*$N236*$AV$13)/12*11+(AU236*$F236*$G236*$H236*$N236*$AV$13)/12</f>
        <v>61137.938400000006</v>
      </c>
      <c r="AW236" s="124"/>
      <c r="AX236" s="124">
        <f t="shared" si="838"/>
        <v>0</v>
      </c>
      <c r="AY236" s="124">
        <v>0</v>
      </c>
      <c r="AZ236" s="124">
        <f t="shared" si="839"/>
        <v>0</v>
      </c>
      <c r="BA236" s="124"/>
      <c r="BB236" s="124">
        <f t="shared" si="840"/>
        <v>0</v>
      </c>
      <c r="BC236" s="124">
        <v>0</v>
      </c>
      <c r="BD236" s="124">
        <f t="shared" si="841"/>
        <v>0</v>
      </c>
      <c r="BE236" s="124">
        <v>0</v>
      </c>
      <c r="BF236" s="124">
        <f t="shared" si="842"/>
        <v>0</v>
      </c>
      <c r="BG236" s="124">
        <v>0</v>
      </c>
      <c r="BH236" s="124">
        <f t="shared" si="843"/>
        <v>0</v>
      </c>
      <c r="BI236" s="124">
        <v>18</v>
      </c>
      <c r="BJ236" s="124">
        <f>(BI236*$E236*$G236*$H236*$M236*$BJ$13)/12*11+(BI236*$F236*$G236*$H236*$M236*$BJ$13)/12</f>
        <v>333479.66399999993</v>
      </c>
      <c r="BK236" s="124"/>
      <c r="BL236" s="124">
        <f t="shared" si="844"/>
        <v>0</v>
      </c>
      <c r="BM236" s="124">
        <v>0</v>
      </c>
      <c r="BN236" s="124">
        <f t="shared" si="845"/>
        <v>0</v>
      </c>
      <c r="BO236" s="124">
        <v>0</v>
      </c>
      <c r="BP236" s="124">
        <f t="shared" si="846"/>
        <v>0</v>
      </c>
      <c r="BQ236" s="124">
        <v>26</v>
      </c>
      <c r="BR236" s="124">
        <f t="shared" ref="BR236:BR239" si="858">(BQ236*$E236*$G236*$H236*$N236*$BR$13)/12*11+(BQ236*$F236*$G236*$H236*$N236*$BR$13)/12</f>
        <v>481692.848</v>
      </c>
      <c r="BS236" s="124">
        <v>16</v>
      </c>
      <c r="BT236" s="124">
        <f t="shared" ref="BT236:BT239" si="859">(BS236*$E236*$G236*$H236*$N236*$BT$13)/12*11+(BS236*$F236*$G236*$H236*$N236*$BT$13)/12</f>
        <v>266783.73119999998</v>
      </c>
      <c r="BU236" s="124">
        <v>12</v>
      </c>
      <c r="BV236" s="124">
        <f t="shared" ref="BV236:BV240" si="860">(BU236*$E236*$G236*$H236*$N236*$BV$13)/12*11+(BU236*$F236*$G236*$H236*$N236*$BV$13)/12</f>
        <v>266783.73119999998</v>
      </c>
      <c r="BW236" s="124">
        <v>3</v>
      </c>
      <c r="BX236" s="129">
        <f t="shared" ref="BX236:BX240" si="861">(BW236*$E236*$G236*$H236*$N236*$BX$13)/12*11+(BW236*$F236*$G236*$H236*$N236*$BX$13)/12</f>
        <v>66695.932799999995</v>
      </c>
      <c r="BY236" s="124">
        <v>0</v>
      </c>
      <c r="BZ236" s="124">
        <f>(BY236*$E236*$G236*$H236*$M236*$BZ$13)</f>
        <v>0</v>
      </c>
      <c r="CA236" s="124">
        <v>0</v>
      </c>
      <c r="CB236" s="124">
        <f t="shared" si="847"/>
        <v>0</v>
      </c>
      <c r="CC236" s="124">
        <v>0</v>
      </c>
      <c r="CD236" s="124">
        <f t="shared" si="848"/>
        <v>0</v>
      </c>
      <c r="CE236" s="124">
        <v>0</v>
      </c>
      <c r="CF236" s="124">
        <f>(CE236*$E236*$G236*$H236*$N236*$CF$13)</f>
        <v>0</v>
      </c>
      <c r="CG236" s="124"/>
      <c r="CH236" s="124">
        <f t="shared" si="849"/>
        <v>0</v>
      </c>
      <c r="CI236" s="124"/>
      <c r="CJ236" s="124">
        <f t="shared" si="850"/>
        <v>0</v>
      </c>
      <c r="CK236" s="124"/>
      <c r="CL236" s="124"/>
      <c r="CM236" s="124">
        <v>20</v>
      </c>
      <c r="CN236" s="124">
        <f t="shared" ref="CN236:CN239" si="862">(CM236*$E236*$G236*$H236*$M236*$CN$13)/12*11+(CM236*$F236*$G236*$H236*$M236*$CN$13)/12</f>
        <v>308777.46666666667</v>
      </c>
      <c r="CO236" s="124">
        <v>7</v>
      </c>
      <c r="CP236" s="124">
        <f t="shared" ref="CP236:CP237" si="863">(CO236*$E236*$G236*$H236*$M236*$CP$13)/12*11+(CO236*$F236*$G236*$H236*$M236*$CP$13)/12</f>
        <v>97264.901999999987</v>
      </c>
      <c r="CQ236" s="124">
        <v>14</v>
      </c>
      <c r="CR236" s="124">
        <f t="shared" ref="CR236:CR238" si="864">(CQ236*$E236*$G236*$H236*$M236*$CR$13)/12*11+(CQ236*$F236*$G236*$H236*$M236*$CR$13)/12</f>
        <v>216144.2266666666</v>
      </c>
      <c r="CS236" s="124">
        <v>44</v>
      </c>
      <c r="CT236" s="124">
        <f t="shared" ref="CT236:CT241" si="865">(CS236*$E236*$G236*$H236*$N236*$CT$13)/12*11+(CS236*$F236*$G236*$H236*$N236*$CT$13)/12</f>
        <v>815172.51199999987</v>
      </c>
      <c r="CU236" s="124">
        <v>4</v>
      </c>
      <c r="CV236" s="124">
        <f t="shared" ref="CV236:CV240" si="866">(CU236*$E236*$G236*$H236*$N236*$CV$13)/12*11+(CU236*$F236*$G236*$H236*$N236*$CV$13)/12</f>
        <v>74106.59199999999</v>
      </c>
      <c r="CW236" s="124">
        <v>0</v>
      </c>
      <c r="CX236" s="124">
        <f t="shared" si="851"/>
        <v>0</v>
      </c>
      <c r="CY236" s="140">
        <v>215</v>
      </c>
      <c r="CZ236" s="124">
        <f t="shared" ref="CZ236:CZ242" si="867">(CY236*$E236*$G236*$H236*$N236*$CZ$13)/12*11+(CY236*$F236*$G236*$H236*$N236*$CZ$13)/12</f>
        <v>3584906.3879999993</v>
      </c>
      <c r="DA236" s="124">
        <v>0</v>
      </c>
      <c r="DB236" s="129">
        <f t="shared" si="852"/>
        <v>0</v>
      </c>
      <c r="DC236" s="141"/>
      <c r="DD236" s="124">
        <f t="shared" si="853"/>
        <v>0</v>
      </c>
      <c r="DE236" s="141">
        <v>5</v>
      </c>
      <c r="DF236" s="124">
        <f t="shared" ref="DF236:DF240" si="868">(DE236*$E236*$G236*$H236*$N236*$DF$13)/12*11+(DE236*$F236*$G236*$H236*$N236*$DF$13)/12</f>
        <v>92633.24</v>
      </c>
      <c r="DG236" s="124">
        <v>3</v>
      </c>
      <c r="DH236" s="124">
        <f t="shared" ref="DH236:DH238" si="869">(DG236*$E236*$G236*$H236*$N236*$DH$13)/12*11+(DG236*$F236*$G236*$H236*$N236*$DH$13)/12</f>
        <v>55579.944000000003</v>
      </c>
      <c r="DI236" s="124">
        <v>2</v>
      </c>
      <c r="DJ236" s="124">
        <f t="shared" ref="DJ236:DJ238" si="870">(DI236*$E236*$G236*$H236*$O236*$DJ$13)/12*11+(DI236*$F236*$G236*$H236*$O236*$DJ$13)/12</f>
        <v>39347.071466666668</v>
      </c>
      <c r="DK236" s="124">
        <v>3</v>
      </c>
      <c r="DL236" s="129">
        <f t="shared" ref="DL236:DL239" si="871">(DK236*$E236*$G236*$H236*$P236*$DL$13)/12*11+(DK236*$F236*$G236*$H236*$P236*$DL$13)/12</f>
        <v>68019.26479999999</v>
      </c>
      <c r="DM236" s="124">
        <f t="shared" si="854"/>
        <v>851</v>
      </c>
      <c r="DN236" s="124">
        <f t="shared" si="854"/>
        <v>14572664.317200001</v>
      </c>
    </row>
    <row r="237" spans="1:118" ht="15.75" customHeight="1" x14ac:dyDescent="0.25">
      <c r="A237" s="104"/>
      <c r="B237" s="135">
        <v>202</v>
      </c>
      <c r="C237" s="235" t="s">
        <v>559</v>
      </c>
      <c r="D237" s="118" t="s">
        <v>560</v>
      </c>
      <c r="E237" s="107">
        <f t="shared" si="804"/>
        <v>23460</v>
      </c>
      <c r="F237" s="108">
        <v>23500</v>
      </c>
      <c r="G237" s="136">
        <v>0.61</v>
      </c>
      <c r="H237" s="149">
        <v>0.8</v>
      </c>
      <c r="I237" s="150"/>
      <c r="J237" s="150"/>
      <c r="K237" s="150"/>
      <c r="L237" s="150"/>
      <c r="M237" s="122">
        <v>1.4</v>
      </c>
      <c r="N237" s="122">
        <v>1.68</v>
      </c>
      <c r="O237" s="122">
        <v>2.23</v>
      </c>
      <c r="P237" s="123">
        <v>2.57</v>
      </c>
      <c r="Q237" s="124">
        <v>29</v>
      </c>
      <c r="R237" s="124">
        <f t="shared" si="855"/>
        <v>511361.76373333333</v>
      </c>
      <c r="S237" s="124"/>
      <c r="T237" s="124">
        <f t="shared" si="856"/>
        <v>0</v>
      </c>
      <c r="U237" s="124">
        <v>0</v>
      </c>
      <c r="V237" s="124">
        <f t="shared" si="828"/>
        <v>0</v>
      </c>
      <c r="W237" s="124"/>
      <c r="X237" s="124">
        <f t="shared" si="829"/>
        <v>0</v>
      </c>
      <c r="Y237" s="124"/>
      <c r="Z237" s="124">
        <f t="shared" si="830"/>
        <v>0</v>
      </c>
      <c r="AA237" s="124"/>
      <c r="AB237" s="124"/>
      <c r="AC237" s="124"/>
      <c r="AD237" s="124">
        <f t="shared" si="831"/>
        <v>0</v>
      </c>
      <c r="AE237" s="124"/>
      <c r="AF237" s="124"/>
      <c r="AG237" s="124"/>
      <c r="AH237" s="124">
        <f t="shared" si="832"/>
        <v>0</v>
      </c>
      <c r="AI237" s="124"/>
      <c r="AJ237" s="124"/>
      <c r="AK237" s="130">
        <v>215</v>
      </c>
      <c r="AL237" s="124">
        <f t="shared" si="833"/>
        <v>3791130.3173333337</v>
      </c>
      <c r="AM237" s="124"/>
      <c r="AN237" s="124">
        <f t="shared" si="834"/>
        <v>0</v>
      </c>
      <c r="AO237" s="124"/>
      <c r="AP237" s="124">
        <f t="shared" si="835"/>
        <v>0</v>
      </c>
      <c r="AQ237" s="124"/>
      <c r="AR237" s="124">
        <f t="shared" si="836"/>
        <v>0</v>
      </c>
      <c r="AS237" s="140">
        <v>0</v>
      </c>
      <c r="AT237" s="124">
        <f t="shared" si="837"/>
        <v>0</v>
      </c>
      <c r="AU237" s="124">
        <v>6</v>
      </c>
      <c r="AV237" s="129">
        <f t="shared" si="857"/>
        <v>126958.78271999999</v>
      </c>
      <c r="AW237" s="124"/>
      <c r="AX237" s="124">
        <f t="shared" si="838"/>
        <v>0</v>
      </c>
      <c r="AY237" s="124">
        <v>0</v>
      </c>
      <c r="AZ237" s="124">
        <f t="shared" si="839"/>
        <v>0</v>
      </c>
      <c r="BA237" s="124"/>
      <c r="BB237" s="124">
        <f t="shared" si="840"/>
        <v>0</v>
      </c>
      <c r="BC237" s="124">
        <v>0</v>
      </c>
      <c r="BD237" s="124">
        <f t="shared" si="841"/>
        <v>0</v>
      </c>
      <c r="BE237" s="124">
        <v>0</v>
      </c>
      <c r="BF237" s="124">
        <f t="shared" si="842"/>
        <v>0</v>
      </c>
      <c r="BG237" s="124">
        <v>0</v>
      </c>
      <c r="BH237" s="124">
        <f t="shared" si="843"/>
        <v>0</v>
      </c>
      <c r="BI237" s="124"/>
      <c r="BJ237" s="124">
        <f t="shared" ref="BJ237:BJ244" si="872">(BI237*$E237*$G237*$H237*$M237*$BJ$13)</f>
        <v>0</v>
      </c>
      <c r="BK237" s="124"/>
      <c r="BL237" s="124">
        <f t="shared" si="844"/>
        <v>0</v>
      </c>
      <c r="BM237" s="124">
        <v>0</v>
      </c>
      <c r="BN237" s="124">
        <f t="shared" si="845"/>
        <v>0</v>
      </c>
      <c r="BO237" s="124">
        <v>0</v>
      </c>
      <c r="BP237" s="124">
        <f t="shared" si="846"/>
        <v>0</v>
      </c>
      <c r="BQ237" s="124">
        <v>0</v>
      </c>
      <c r="BR237" s="124">
        <f t="shared" si="858"/>
        <v>0</v>
      </c>
      <c r="BS237" s="124">
        <v>2</v>
      </c>
      <c r="BT237" s="124">
        <f t="shared" si="859"/>
        <v>34625.122560000003</v>
      </c>
      <c r="BU237" s="124">
        <v>4</v>
      </c>
      <c r="BV237" s="124">
        <f t="shared" si="860"/>
        <v>92333.660159999999</v>
      </c>
      <c r="BW237" s="124"/>
      <c r="BX237" s="129">
        <f t="shared" si="861"/>
        <v>0</v>
      </c>
      <c r="BY237" s="124">
        <v>0</v>
      </c>
      <c r="BZ237" s="124">
        <f>(BY237*$E237*$G237*$H237*$M237*$BZ$13)</f>
        <v>0</v>
      </c>
      <c r="CA237" s="124">
        <v>0</v>
      </c>
      <c r="CB237" s="124">
        <f t="shared" si="847"/>
        <v>0</v>
      </c>
      <c r="CC237" s="124">
        <v>0</v>
      </c>
      <c r="CD237" s="124">
        <f t="shared" si="848"/>
        <v>0</v>
      </c>
      <c r="CE237" s="124">
        <v>0</v>
      </c>
      <c r="CF237" s="124">
        <f>(CE237*$E237*$G237*$H237*$N237*$CF$13)</f>
        <v>0</v>
      </c>
      <c r="CG237" s="124"/>
      <c r="CH237" s="124">
        <f t="shared" si="849"/>
        <v>0</v>
      </c>
      <c r="CI237" s="124"/>
      <c r="CJ237" s="124">
        <f t="shared" si="850"/>
        <v>0</v>
      </c>
      <c r="CK237" s="124"/>
      <c r="CL237" s="124">
        <f t="shared" ref="CL237:CL244" si="873">(CK237*$E237*$G237*$H237*$M237*$CL$13)</f>
        <v>0</v>
      </c>
      <c r="CM237" s="124">
        <v>4</v>
      </c>
      <c r="CN237" s="124">
        <f t="shared" si="862"/>
        <v>64120.597333333339</v>
      </c>
      <c r="CO237" s="124">
        <v>0</v>
      </c>
      <c r="CP237" s="124">
        <f t="shared" si="863"/>
        <v>0</v>
      </c>
      <c r="CQ237" s="124">
        <v>1</v>
      </c>
      <c r="CR237" s="124">
        <f t="shared" si="864"/>
        <v>16030.149333333335</v>
      </c>
      <c r="CS237" s="124">
        <v>10</v>
      </c>
      <c r="CT237" s="124">
        <f t="shared" si="865"/>
        <v>192361.79200000002</v>
      </c>
      <c r="CU237" s="124">
        <v>0</v>
      </c>
      <c r="CV237" s="124">
        <f t="shared" si="866"/>
        <v>0</v>
      </c>
      <c r="CW237" s="124">
        <v>0</v>
      </c>
      <c r="CX237" s="124">
        <f t="shared" si="851"/>
        <v>0</v>
      </c>
      <c r="CY237" s="140">
        <v>90</v>
      </c>
      <c r="CZ237" s="124">
        <f t="shared" si="867"/>
        <v>1558130.5151999998</v>
      </c>
      <c r="DA237" s="124">
        <v>0</v>
      </c>
      <c r="DB237" s="129">
        <f t="shared" si="852"/>
        <v>0</v>
      </c>
      <c r="DC237" s="141"/>
      <c r="DD237" s="124">
        <f t="shared" si="853"/>
        <v>0</v>
      </c>
      <c r="DE237" s="141"/>
      <c r="DF237" s="124">
        <f t="shared" si="868"/>
        <v>0</v>
      </c>
      <c r="DG237" s="124">
        <v>0</v>
      </c>
      <c r="DH237" s="124">
        <f t="shared" si="869"/>
        <v>0</v>
      </c>
      <c r="DI237" s="124"/>
      <c r="DJ237" s="124">
        <f t="shared" si="870"/>
        <v>0</v>
      </c>
      <c r="DK237" s="124">
        <v>3</v>
      </c>
      <c r="DL237" s="129">
        <f t="shared" si="871"/>
        <v>70624.257919999989</v>
      </c>
      <c r="DM237" s="124">
        <f t="shared" si="854"/>
        <v>364</v>
      </c>
      <c r="DN237" s="124">
        <f t="shared" si="854"/>
        <v>6457676.9582933346</v>
      </c>
    </row>
    <row r="238" spans="1:118" ht="47.25" customHeight="1" x14ac:dyDescent="0.25">
      <c r="A238" s="104"/>
      <c r="B238" s="135">
        <v>203</v>
      </c>
      <c r="C238" s="235" t="s">
        <v>561</v>
      </c>
      <c r="D238" s="118" t="s">
        <v>562</v>
      </c>
      <c r="E238" s="107">
        <f t="shared" si="804"/>
        <v>23460</v>
      </c>
      <c r="F238" s="108">
        <v>23500</v>
      </c>
      <c r="G238" s="136">
        <v>0.71</v>
      </c>
      <c r="H238" s="120">
        <v>1</v>
      </c>
      <c r="I238" s="121"/>
      <c r="J238" s="121"/>
      <c r="K238" s="121"/>
      <c r="L238" s="121"/>
      <c r="M238" s="122">
        <v>1.4</v>
      </c>
      <c r="N238" s="122">
        <v>1.68</v>
      </c>
      <c r="O238" s="122">
        <v>2.23</v>
      </c>
      <c r="P238" s="123">
        <v>2.57</v>
      </c>
      <c r="Q238" s="124">
        <v>50</v>
      </c>
      <c r="R238" s="124">
        <f t="shared" si="855"/>
        <v>1282740.4333333336</v>
      </c>
      <c r="S238" s="124"/>
      <c r="T238" s="124">
        <f t="shared" si="856"/>
        <v>0</v>
      </c>
      <c r="U238" s="124">
        <v>9</v>
      </c>
      <c r="V238" s="124">
        <f t="shared" si="828"/>
        <v>258390.56838000001</v>
      </c>
      <c r="W238" s="124"/>
      <c r="X238" s="124">
        <f t="shared" si="829"/>
        <v>0</v>
      </c>
      <c r="Y238" s="124">
        <v>0</v>
      </c>
      <c r="Z238" s="124">
        <f t="shared" si="830"/>
        <v>0</v>
      </c>
      <c r="AA238" s="124"/>
      <c r="AB238" s="124"/>
      <c r="AC238" s="124"/>
      <c r="AD238" s="124">
        <f t="shared" si="831"/>
        <v>0</v>
      </c>
      <c r="AE238" s="124"/>
      <c r="AF238" s="124"/>
      <c r="AG238" s="124"/>
      <c r="AH238" s="124">
        <f t="shared" si="832"/>
        <v>0</v>
      </c>
      <c r="AI238" s="124"/>
      <c r="AJ238" s="124"/>
      <c r="AK238" s="130">
        <v>175</v>
      </c>
      <c r="AL238" s="124">
        <f t="shared" si="833"/>
        <v>4489591.5166666675</v>
      </c>
      <c r="AM238" s="124"/>
      <c r="AN238" s="124">
        <f t="shared" si="834"/>
        <v>0</v>
      </c>
      <c r="AO238" s="124"/>
      <c r="AP238" s="124">
        <f t="shared" si="835"/>
        <v>0</v>
      </c>
      <c r="AQ238" s="124"/>
      <c r="AR238" s="124">
        <f t="shared" si="836"/>
        <v>0</v>
      </c>
      <c r="AS238" s="140">
        <v>0</v>
      </c>
      <c r="AT238" s="124">
        <f t="shared" si="837"/>
        <v>0</v>
      </c>
      <c r="AU238" s="124">
        <v>6</v>
      </c>
      <c r="AV238" s="129">
        <f t="shared" si="857"/>
        <v>184714.62240000002</v>
      </c>
      <c r="AW238" s="124"/>
      <c r="AX238" s="124">
        <f t="shared" si="838"/>
        <v>0</v>
      </c>
      <c r="AY238" s="124"/>
      <c r="AZ238" s="124">
        <f t="shared" si="839"/>
        <v>0</v>
      </c>
      <c r="BA238" s="124"/>
      <c r="BB238" s="124">
        <f t="shared" si="840"/>
        <v>0</v>
      </c>
      <c r="BC238" s="124">
        <v>0</v>
      </c>
      <c r="BD238" s="124">
        <f t="shared" si="841"/>
        <v>0</v>
      </c>
      <c r="BE238" s="124">
        <v>0</v>
      </c>
      <c r="BF238" s="124">
        <f t="shared" si="842"/>
        <v>0</v>
      </c>
      <c r="BG238" s="124">
        <v>0</v>
      </c>
      <c r="BH238" s="124">
        <f t="shared" si="843"/>
        <v>0</v>
      </c>
      <c r="BI238" s="124"/>
      <c r="BJ238" s="124">
        <f t="shared" si="872"/>
        <v>0</v>
      </c>
      <c r="BK238" s="124"/>
      <c r="BL238" s="124">
        <f t="shared" si="844"/>
        <v>0</v>
      </c>
      <c r="BM238" s="124">
        <v>0</v>
      </c>
      <c r="BN238" s="124">
        <f t="shared" si="845"/>
        <v>0</v>
      </c>
      <c r="BO238" s="124">
        <v>0</v>
      </c>
      <c r="BP238" s="124">
        <f t="shared" si="846"/>
        <v>0</v>
      </c>
      <c r="BQ238" s="124">
        <v>6</v>
      </c>
      <c r="BR238" s="124">
        <f t="shared" si="858"/>
        <v>167922.38399999999</v>
      </c>
      <c r="BS238" s="124">
        <v>7</v>
      </c>
      <c r="BT238" s="124">
        <f t="shared" si="859"/>
        <v>176318.50320000001</v>
      </c>
      <c r="BU238" s="124">
        <v>10</v>
      </c>
      <c r="BV238" s="124">
        <f t="shared" si="860"/>
        <v>335844.76799999998</v>
      </c>
      <c r="BW238" s="124">
        <v>10</v>
      </c>
      <c r="BX238" s="129">
        <f t="shared" si="861"/>
        <v>335844.76799999998</v>
      </c>
      <c r="BY238" s="124">
        <v>9</v>
      </c>
      <c r="BZ238" s="124">
        <f>(BY238*$E238*$G238*$H238*$M238*$BZ$13)/12*11+(BY238*$F238*$G238*$H238*$M238*$BZ$13)/12</f>
        <v>209902.97999999995</v>
      </c>
      <c r="CA238" s="124">
        <v>0</v>
      </c>
      <c r="CB238" s="124">
        <f t="shared" si="847"/>
        <v>0</v>
      </c>
      <c r="CC238" s="124">
        <v>0</v>
      </c>
      <c r="CD238" s="124">
        <f t="shared" si="848"/>
        <v>0</v>
      </c>
      <c r="CE238" s="124">
        <v>2</v>
      </c>
      <c r="CF238" s="124">
        <f t="shared" ref="CF238" si="874">(CE238*$E238*$G238*$H238*$N238*$CF$13)/12*11+(CE238*$F238*$G238*$H238*$N238*$CF$13)/12</f>
        <v>55974.12799999999</v>
      </c>
      <c r="CG238" s="124"/>
      <c r="CH238" s="124">
        <f t="shared" si="849"/>
        <v>0</v>
      </c>
      <c r="CI238" s="124"/>
      <c r="CJ238" s="124">
        <f t="shared" si="850"/>
        <v>0</v>
      </c>
      <c r="CK238" s="124"/>
      <c r="CL238" s="124">
        <f t="shared" si="873"/>
        <v>0</v>
      </c>
      <c r="CM238" s="124">
        <v>5</v>
      </c>
      <c r="CN238" s="124">
        <f t="shared" si="862"/>
        <v>116612.76666666668</v>
      </c>
      <c r="CO238" s="124">
        <v>5</v>
      </c>
      <c r="CP238" s="124">
        <f>(CO238*$E238*$G238*$H238*$M238*$CP$13)/12*11+(CO238*$F238*$G238*$H238*$M238*$CP$13)/12</f>
        <v>104951.49</v>
      </c>
      <c r="CQ238" s="124">
        <v>5</v>
      </c>
      <c r="CR238" s="124">
        <f t="shared" si="864"/>
        <v>116612.76666666668</v>
      </c>
      <c r="CS238" s="124">
        <v>29</v>
      </c>
      <c r="CT238" s="124">
        <f t="shared" si="865"/>
        <v>811624.8559999998</v>
      </c>
      <c r="CU238" s="124">
        <v>0</v>
      </c>
      <c r="CV238" s="124">
        <f t="shared" si="866"/>
        <v>0</v>
      </c>
      <c r="CW238" s="124">
        <v>0</v>
      </c>
      <c r="CX238" s="124">
        <f t="shared" si="851"/>
        <v>0</v>
      </c>
      <c r="CY238" s="140">
        <v>215</v>
      </c>
      <c r="CZ238" s="124">
        <f t="shared" si="867"/>
        <v>5415496.8840000005</v>
      </c>
      <c r="DA238" s="124">
        <v>0</v>
      </c>
      <c r="DB238" s="129">
        <f t="shared" si="852"/>
        <v>0</v>
      </c>
      <c r="DC238" s="141">
        <v>0</v>
      </c>
      <c r="DD238" s="124">
        <f t="shared" si="853"/>
        <v>0</v>
      </c>
      <c r="DE238" s="141"/>
      <c r="DF238" s="124">
        <f t="shared" si="868"/>
        <v>0</v>
      </c>
      <c r="DG238" s="124">
        <v>2</v>
      </c>
      <c r="DH238" s="124">
        <f t="shared" si="869"/>
        <v>55974.12799999999</v>
      </c>
      <c r="DI238" s="124">
        <v>5</v>
      </c>
      <c r="DJ238" s="124">
        <f t="shared" si="870"/>
        <v>148597.98266666668</v>
      </c>
      <c r="DK238" s="124">
        <v>3</v>
      </c>
      <c r="DL238" s="129">
        <f t="shared" si="871"/>
        <v>102752.50639999998</v>
      </c>
      <c r="DM238" s="124">
        <f t="shared" si="854"/>
        <v>553</v>
      </c>
      <c r="DN238" s="124">
        <f t="shared" si="854"/>
        <v>14369868.052380005</v>
      </c>
    </row>
    <row r="239" spans="1:118" ht="31.5" customHeight="1" x14ac:dyDescent="0.25">
      <c r="A239" s="104"/>
      <c r="B239" s="135">
        <v>204</v>
      </c>
      <c r="C239" s="235" t="s">
        <v>563</v>
      </c>
      <c r="D239" s="118" t="s">
        <v>564</v>
      </c>
      <c r="E239" s="107">
        <f t="shared" si="804"/>
        <v>23460</v>
      </c>
      <c r="F239" s="108">
        <v>23500</v>
      </c>
      <c r="G239" s="136">
        <v>0.84</v>
      </c>
      <c r="H239" s="149">
        <v>0.8</v>
      </c>
      <c r="I239" s="150"/>
      <c r="J239" s="150"/>
      <c r="K239" s="150"/>
      <c r="L239" s="150"/>
      <c r="M239" s="122">
        <v>1.4</v>
      </c>
      <c r="N239" s="122">
        <v>1.68</v>
      </c>
      <c r="O239" s="122">
        <v>2.23</v>
      </c>
      <c r="P239" s="123">
        <v>2.57</v>
      </c>
      <c r="Q239" s="124">
        <v>54</v>
      </c>
      <c r="R239" s="124">
        <f t="shared" si="855"/>
        <v>1311213.6576</v>
      </c>
      <c r="S239" s="124"/>
      <c r="T239" s="124">
        <f t="shared" si="856"/>
        <v>0</v>
      </c>
      <c r="U239" s="124">
        <v>0</v>
      </c>
      <c r="V239" s="124">
        <f t="shared" si="828"/>
        <v>0</v>
      </c>
      <c r="W239" s="124"/>
      <c r="X239" s="124">
        <f t="shared" si="829"/>
        <v>0</v>
      </c>
      <c r="Y239" s="124">
        <v>0</v>
      </c>
      <c r="Z239" s="124">
        <f t="shared" si="830"/>
        <v>0</v>
      </c>
      <c r="AA239" s="124"/>
      <c r="AB239" s="124"/>
      <c r="AC239" s="124"/>
      <c r="AD239" s="124">
        <f t="shared" si="831"/>
        <v>0</v>
      </c>
      <c r="AE239" s="124"/>
      <c r="AF239" s="124"/>
      <c r="AG239" s="124"/>
      <c r="AH239" s="124">
        <f t="shared" si="832"/>
        <v>0</v>
      </c>
      <c r="AI239" s="124"/>
      <c r="AJ239" s="124"/>
      <c r="AK239" s="130">
        <v>400</v>
      </c>
      <c r="AL239" s="124">
        <f t="shared" si="833"/>
        <v>9712693.7599999998</v>
      </c>
      <c r="AM239" s="124"/>
      <c r="AN239" s="124">
        <f t="shared" si="834"/>
        <v>0</v>
      </c>
      <c r="AO239" s="124"/>
      <c r="AP239" s="124">
        <f t="shared" si="835"/>
        <v>0</v>
      </c>
      <c r="AQ239" s="124"/>
      <c r="AR239" s="124">
        <f t="shared" si="836"/>
        <v>0</v>
      </c>
      <c r="AS239" s="140">
        <v>0</v>
      </c>
      <c r="AT239" s="124">
        <f t="shared" si="837"/>
        <v>0</v>
      </c>
      <c r="AU239" s="124"/>
      <c r="AV239" s="129">
        <f t="shared" si="857"/>
        <v>0</v>
      </c>
      <c r="AW239" s="124"/>
      <c r="AX239" s="124">
        <f t="shared" si="838"/>
        <v>0</v>
      </c>
      <c r="AY239" s="124"/>
      <c r="AZ239" s="124">
        <f t="shared" si="839"/>
        <v>0</v>
      </c>
      <c r="BA239" s="124"/>
      <c r="BB239" s="124">
        <f t="shared" si="840"/>
        <v>0</v>
      </c>
      <c r="BC239" s="124">
        <v>0</v>
      </c>
      <c r="BD239" s="124">
        <f t="shared" si="841"/>
        <v>0</v>
      </c>
      <c r="BE239" s="124">
        <v>0</v>
      </c>
      <c r="BF239" s="124">
        <f t="shared" si="842"/>
        <v>0</v>
      </c>
      <c r="BG239" s="124">
        <v>0</v>
      </c>
      <c r="BH239" s="124">
        <f t="shared" si="843"/>
        <v>0</v>
      </c>
      <c r="BI239" s="124"/>
      <c r="BJ239" s="124">
        <f t="shared" si="872"/>
        <v>0</v>
      </c>
      <c r="BK239" s="124"/>
      <c r="BL239" s="124">
        <f t="shared" si="844"/>
        <v>0</v>
      </c>
      <c r="BM239" s="124">
        <v>0</v>
      </c>
      <c r="BN239" s="124">
        <f t="shared" si="845"/>
        <v>0</v>
      </c>
      <c r="BO239" s="124">
        <v>0</v>
      </c>
      <c r="BP239" s="124">
        <f t="shared" si="846"/>
        <v>0</v>
      </c>
      <c r="BQ239" s="124">
        <v>1</v>
      </c>
      <c r="BR239" s="124">
        <f t="shared" si="858"/>
        <v>26489.164799999999</v>
      </c>
      <c r="BS239" s="124"/>
      <c r="BT239" s="124">
        <f t="shared" si="859"/>
        <v>0</v>
      </c>
      <c r="BU239" s="124">
        <v>0</v>
      </c>
      <c r="BV239" s="124">
        <f t="shared" si="860"/>
        <v>0</v>
      </c>
      <c r="BW239" s="124"/>
      <c r="BX239" s="129">
        <f t="shared" si="861"/>
        <v>0</v>
      </c>
      <c r="BY239" s="124">
        <v>0</v>
      </c>
      <c r="BZ239" s="124">
        <f t="shared" ref="BZ239:BZ244" si="875">(BY239*$E239*$G239*$H239*$M239*$BZ$13)</f>
        <v>0</v>
      </c>
      <c r="CA239" s="124">
        <v>0</v>
      </c>
      <c r="CB239" s="124">
        <f t="shared" si="847"/>
        <v>0</v>
      </c>
      <c r="CC239" s="124">
        <v>0</v>
      </c>
      <c r="CD239" s="124">
        <f t="shared" si="848"/>
        <v>0</v>
      </c>
      <c r="CE239" s="124">
        <v>0</v>
      </c>
      <c r="CF239" s="124">
        <f t="shared" ref="CF239:CF244" si="876">(CE239*$E239*$G239*$H239*$N239*$CF$13)</f>
        <v>0</v>
      </c>
      <c r="CG239" s="124"/>
      <c r="CH239" s="124">
        <f t="shared" si="849"/>
        <v>0</v>
      </c>
      <c r="CI239" s="124"/>
      <c r="CJ239" s="124">
        <f t="shared" si="850"/>
        <v>0</v>
      </c>
      <c r="CK239" s="124"/>
      <c r="CL239" s="124">
        <f t="shared" si="873"/>
        <v>0</v>
      </c>
      <c r="CM239" s="124">
        <v>1</v>
      </c>
      <c r="CN239" s="124">
        <f t="shared" si="862"/>
        <v>22074.304</v>
      </c>
      <c r="CO239" s="124">
        <v>0</v>
      </c>
      <c r="CP239" s="124">
        <f t="shared" ref="CP239:CP244" si="877">(CO239*$E239*$G239*$H239*$M239*$CP$13)</f>
        <v>0</v>
      </c>
      <c r="CQ239" s="124"/>
      <c r="CR239" s="124">
        <f t="shared" ref="CR239:CR244" si="878">(CQ239*$E239*$G239*$H239*$M239*$CR$13)</f>
        <v>0</v>
      </c>
      <c r="CS239" s="124">
        <v>29</v>
      </c>
      <c r="CT239" s="124">
        <f t="shared" si="865"/>
        <v>768185.77919999999</v>
      </c>
      <c r="CU239" s="124">
        <v>3</v>
      </c>
      <c r="CV239" s="124">
        <f t="shared" si="866"/>
        <v>79467.494399999996</v>
      </c>
      <c r="CW239" s="124">
        <v>0</v>
      </c>
      <c r="CX239" s="124">
        <f t="shared" si="851"/>
        <v>0</v>
      </c>
      <c r="CY239" s="140">
        <v>205</v>
      </c>
      <c r="CZ239" s="124">
        <f t="shared" si="867"/>
        <v>4887250.9056000011</v>
      </c>
      <c r="DA239" s="124">
        <v>0</v>
      </c>
      <c r="DB239" s="129">
        <f t="shared" si="852"/>
        <v>0</v>
      </c>
      <c r="DC239" s="141">
        <v>0</v>
      </c>
      <c r="DD239" s="124">
        <f t="shared" si="853"/>
        <v>0</v>
      </c>
      <c r="DE239" s="141"/>
      <c r="DF239" s="124">
        <f t="shared" si="868"/>
        <v>0</v>
      </c>
      <c r="DG239" s="124">
        <v>0</v>
      </c>
      <c r="DH239" s="124">
        <f t="shared" ref="DH239:DH244" si="879">(DG239*$E239*$G239*$H239*$N239*$DH$13)</f>
        <v>0</v>
      </c>
      <c r="DI239" s="124"/>
      <c r="DJ239" s="124">
        <f t="shared" ref="DJ239:DJ244" si="880">(DI239*$E239*$G239*$H239*$O239*$DJ$13)</f>
        <v>0</v>
      </c>
      <c r="DK239" s="124">
        <v>1</v>
      </c>
      <c r="DL239" s="129">
        <f t="shared" si="871"/>
        <v>32417.692160000002</v>
      </c>
      <c r="DM239" s="124">
        <f t="shared" si="854"/>
        <v>694</v>
      </c>
      <c r="DN239" s="124">
        <f t="shared" si="854"/>
        <v>16839792.757759999</v>
      </c>
    </row>
    <row r="240" spans="1:118" ht="35.25" customHeight="1" x14ac:dyDescent="0.25">
      <c r="A240" s="104"/>
      <c r="B240" s="135">
        <v>205</v>
      </c>
      <c r="C240" s="235" t="s">
        <v>565</v>
      </c>
      <c r="D240" s="118" t="s">
        <v>566</v>
      </c>
      <c r="E240" s="107">
        <f t="shared" si="804"/>
        <v>23460</v>
      </c>
      <c r="F240" s="108">
        <v>23500</v>
      </c>
      <c r="G240" s="136">
        <v>0.91</v>
      </c>
      <c r="H240" s="149">
        <v>0.8</v>
      </c>
      <c r="I240" s="150"/>
      <c r="J240" s="150"/>
      <c r="K240" s="150"/>
      <c r="L240" s="150"/>
      <c r="M240" s="122">
        <v>1.4</v>
      </c>
      <c r="N240" s="122">
        <v>1.68</v>
      </c>
      <c r="O240" s="122">
        <v>2.23</v>
      </c>
      <c r="P240" s="123">
        <v>2.57</v>
      </c>
      <c r="Q240" s="124">
        <v>99</v>
      </c>
      <c r="R240" s="124">
        <f t="shared" si="855"/>
        <v>2604216.0144000007</v>
      </c>
      <c r="S240" s="124">
        <v>10</v>
      </c>
      <c r="T240" s="124">
        <f t="shared" si="856"/>
        <v>263052.12266666675</v>
      </c>
      <c r="U240" s="124">
        <v>0</v>
      </c>
      <c r="V240" s="124">
        <f t="shared" si="828"/>
        <v>0</v>
      </c>
      <c r="W240" s="124"/>
      <c r="X240" s="124">
        <f t="shared" si="829"/>
        <v>0</v>
      </c>
      <c r="Y240" s="124">
        <v>0</v>
      </c>
      <c r="Z240" s="124">
        <f t="shared" si="830"/>
        <v>0</v>
      </c>
      <c r="AA240" s="124"/>
      <c r="AB240" s="124"/>
      <c r="AC240" s="124"/>
      <c r="AD240" s="124">
        <f t="shared" si="831"/>
        <v>0</v>
      </c>
      <c r="AE240" s="124"/>
      <c r="AF240" s="124"/>
      <c r="AG240" s="124"/>
      <c r="AH240" s="124">
        <f t="shared" si="832"/>
        <v>0</v>
      </c>
      <c r="AI240" s="124"/>
      <c r="AJ240" s="124"/>
      <c r="AK240" s="130">
        <v>700</v>
      </c>
      <c r="AL240" s="124">
        <f t="shared" si="833"/>
        <v>18413648.586666666</v>
      </c>
      <c r="AM240" s="124"/>
      <c r="AN240" s="124">
        <f t="shared" si="834"/>
        <v>0</v>
      </c>
      <c r="AO240" s="124">
        <v>0</v>
      </c>
      <c r="AP240" s="124">
        <f t="shared" si="835"/>
        <v>0</v>
      </c>
      <c r="AQ240" s="124"/>
      <c r="AR240" s="124">
        <f t="shared" si="836"/>
        <v>0</v>
      </c>
      <c r="AS240" s="140">
        <v>0</v>
      </c>
      <c r="AT240" s="124">
        <f t="shared" si="837"/>
        <v>0</v>
      </c>
      <c r="AU240" s="124">
        <v>1</v>
      </c>
      <c r="AV240" s="129">
        <f t="shared" si="857"/>
        <v>31566.254720000008</v>
      </c>
      <c r="AW240" s="124"/>
      <c r="AX240" s="124">
        <f t="shared" si="838"/>
        <v>0</v>
      </c>
      <c r="AY240" s="124"/>
      <c r="AZ240" s="124">
        <f t="shared" si="839"/>
        <v>0</v>
      </c>
      <c r="BA240" s="124"/>
      <c r="BB240" s="124">
        <f t="shared" si="840"/>
        <v>0</v>
      </c>
      <c r="BC240" s="124">
        <v>0</v>
      </c>
      <c r="BD240" s="124">
        <f t="shared" si="841"/>
        <v>0</v>
      </c>
      <c r="BE240" s="124">
        <v>0</v>
      </c>
      <c r="BF240" s="124">
        <f t="shared" si="842"/>
        <v>0</v>
      </c>
      <c r="BG240" s="124">
        <v>0</v>
      </c>
      <c r="BH240" s="124">
        <f t="shared" si="843"/>
        <v>0</v>
      </c>
      <c r="BI240" s="124"/>
      <c r="BJ240" s="124">
        <f t="shared" si="872"/>
        <v>0</v>
      </c>
      <c r="BK240" s="124"/>
      <c r="BL240" s="124">
        <f t="shared" si="844"/>
        <v>0</v>
      </c>
      <c r="BM240" s="124">
        <v>0</v>
      </c>
      <c r="BN240" s="124">
        <f t="shared" si="845"/>
        <v>0</v>
      </c>
      <c r="BO240" s="124">
        <v>0</v>
      </c>
      <c r="BP240" s="124">
        <f t="shared" si="846"/>
        <v>0</v>
      </c>
      <c r="BQ240" s="124">
        <v>0</v>
      </c>
      <c r="BR240" s="124">
        <f>(BQ240*$E240*$G240*$H240*$N240*$BR$13)</f>
        <v>0</v>
      </c>
      <c r="BS240" s="124"/>
      <c r="BT240" s="124">
        <f>(BS240*$E240*$G240*$H240*$N240*$BT$13)</f>
        <v>0</v>
      </c>
      <c r="BU240" s="124">
        <v>3</v>
      </c>
      <c r="BV240" s="124">
        <f t="shared" si="860"/>
        <v>103307.74272000001</v>
      </c>
      <c r="BW240" s="124">
        <v>1</v>
      </c>
      <c r="BX240" s="129">
        <f t="shared" si="861"/>
        <v>34435.914240000006</v>
      </c>
      <c r="BY240" s="124">
        <v>0</v>
      </c>
      <c r="BZ240" s="124">
        <f t="shared" si="875"/>
        <v>0</v>
      </c>
      <c r="CA240" s="124">
        <v>0</v>
      </c>
      <c r="CB240" s="124">
        <f t="shared" si="847"/>
        <v>0</v>
      </c>
      <c r="CC240" s="124"/>
      <c r="CD240" s="124">
        <f t="shared" si="848"/>
        <v>0</v>
      </c>
      <c r="CE240" s="124">
        <v>0</v>
      </c>
      <c r="CF240" s="124">
        <f t="shared" si="876"/>
        <v>0</v>
      </c>
      <c r="CG240" s="124">
        <v>0</v>
      </c>
      <c r="CH240" s="124">
        <f t="shared" si="849"/>
        <v>0</v>
      </c>
      <c r="CI240" s="124"/>
      <c r="CJ240" s="124">
        <f t="shared" si="850"/>
        <v>0</v>
      </c>
      <c r="CK240" s="124"/>
      <c r="CL240" s="124">
        <f t="shared" si="873"/>
        <v>0</v>
      </c>
      <c r="CM240" s="124"/>
      <c r="CN240" s="124">
        <f>(CM240*$E240*$G240*$H240*$M240*$CN$13)</f>
        <v>0</v>
      </c>
      <c r="CO240" s="124">
        <v>0</v>
      </c>
      <c r="CP240" s="124">
        <f t="shared" si="877"/>
        <v>0</v>
      </c>
      <c r="CQ240" s="124"/>
      <c r="CR240" s="124">
        <f t="shared" si="878"/>
        <v>0</v>
      </c>
      <c r="CS240" s="124">
        <v>30</v>
      </c>
      <c r="CT240" s="124">
        <f t="shared" si="865"/>
        <v>860897.85600000003</v>
      </c>
      <c r="CU240" s="124">
        <v>3</v>
      </c>
      <c r="CV240" s="124">
        <f t="shared" si="866"/>
        <v>86089.785600000003</v>
      </c>
      <c r="CW240" s="124">
        <v>0</v>
      </c>
      <c r="CX240" s="124">
        <f t="shared" si="851"/>
        <v>0</v>
      </c>
      <c r="CY240" s="140">
        <v>260</v>
      </c>
      <c r="CZ240" s="124">
        <f t="shared" si="867"/>
        <v>6715003.2767999992</v>
      </c>
      <c r="DA240" s="124">
        <v>0</v>
      </c>
      <c r="DB240" s="129">
        <f t="shared" si="852"/>
        <v>0</v>
      </c>
      <c r="DC240" s="141">
        <v>0</v>
      </c>
      <c r="DD240" s="124">
        <f t="shared" si="853"/>
        <v>0</v>
      </c>
      <c r="DE240" s="141">
        <v>1</v>
      </c>
      <c r="DF240" s="124">
        <f t="shared" si="868"/>
        <v>28696.5952</v>
      </c>
      <c r="DG240" s="124">
        <v>0</v>
      </c>
      <c r="DH240" s="124">
        <f t="shared" si="879"/>
        <v>0</v>
      </c>
      <c r="DI240" s="124"/>
      <c r="DJ240" s="124">
        <f t="shared" si="880"/>
        <v>0</v>
      </c>
      <c r="DK240" s="124">
        <v>0</v>
      </c>
      <c r="DL240" s="129">
        <f>(DK240*$E240*$G240*$H240*$P240*$DL$13)</f>
        <v>0</v>
      </c>
      <c r="DM240" s="124">
        <f t="shared" si="854"/>
        <v>1108</v>
      </c>
      <c r="DN240" s="124">
        <f t="shared" si="854"/>
        <v>29140914.149013326</v>
      </c>
    </row>
    <row r="241" spans="1:118" ht="27" customHeight="1" x14ac:dyDescent="0.25">
      <c r="A241" s="104"/>
      <c r="B241" s="135">
        <v>206</v>
      </c>
      <c r="C241" s="235" t="s">
        <v>567</v>
      </c>
      <c r="D241" s="118" t="s">
        <v>568</v>
      </c>
      <c r="E241" s="107">
        <f t="shared" si="804"/>
        <v>23460</v>
      </c>
      <c r="F241" s="108">
        <v>23500</v>
      </c>
      <c r="G241" s="120">
        <v>1.1000000000000001</v>
      </c>
      <c r="H241" s="149">
        <v>0.8</v>
      </c>
      <c r="I241" s="150"/>
      <c r="J241" s="150"/>
      <c r="K241" s="150"/>
      <c r="L241" s="150"/>
      <c r="M241" s="122">
        <v>1.4</v>
      </c>
      <c r="N241" s="122">
        <v>1.68</v>
      </c>
      <c r="O241" s="122">
        <v>2.23</v>
      </c>
      <c r="P241" s="123">
        <v>2.57</v>
      </c>
      <c r="Q241" s="124">
        <v>20</v>
      </c>
      <c r="R241" s="124">
        <f t="shared" si="855"/>
        <v>635950.18666666665</v>
      </c>
      <c r="S241" s="124"/>
      <c r="T241" s="124">
        <f t="shared" si="856"/>
        <v>0</v>
      </c>
      <c r="U241" s="124">
        <v>0</v>
      </c>
      <c r="V241" s="124">
        <f t="shared" si="828"/>
        <v>0</v>
      </c>
      <c r="W241" s="124"/>
      <c r="X241" s="124">
        <f t="shared" si="829"/>
        <v>0</v>
      </c>
      <c r="Y241" s="124">
        <v>0</v>
      </c>
      <c r="Z241" s="124">
        <f t="shared" si="830"/>
        <v>0</v>
      </c>
      <c r="AA241" s="124"/>
      <c r="AB241" s="124"/>
      <c r="AC241" s="124"/>
      <c r="AD241" s="124">
        <f t="shared" si="831"/>
        <v>0</v>
      </c>
      <c r="AE241" s="124"/>
      <c r="AF241" s="124"/>
      <c r="AG241" s="124"/>
      <c r="AH241" s="124">
        <f t="shared" si="832"/>
        <v>0</v>
      </c>
      <c r="AI241" s="124"/>
      <c r="AJ241" s="124"/>
      <c r="AK241" s="130">
        <v>50</v>
      </c>
      <c r="AL241" s="124">
        <f t="shared" si="833"/>
        <v>1589875.466666667</v>
      </c>
      <c r="AM241" s="124"/>
      <c r="AN241" s="124">
        <f t="shared" si="834"/>
        <v>0</v>
      </c>
      <c r="AO241" s="124">
        <v>0</v>
      </c>
      <c r="AP241" s="124">
        <f t="shared" si="835"/>
        <v>0</v>
      </c>
      <c r="AQ241" s="124"/>
      <c r="AR241" s="124">
        <f t="shared" si="836"/>
        <v>0</v>
      </c>
      <c r="AS241" s="140">
        <v>0</v>
      </c>
      <c r="AT241" s="124">
        <f t="shared" si="837"/>
        <v>0</v>
      </c>
      <c r="AU241" s="124">
        <v>0</v>
      </c>
      <c r="AV241" s="129">
        <f>(AU241*$E241*$G241*$H241*$N241*$AV$13)</f>
        <v>0</v>
      </c>
      <c r="AW241" s="124"/>
      <c r="AX241" s="124">
        <f t="shared" si="838"/>
        <v>0</v>
      </c>
      <c r="AY241" s="124"/>
      <c r="AZ241" s="124">
        <f t="shared" si="839"/>
        <v>0</v>
      </c>
      <c r="BA241" s="124"/>
      <c r="BB241" s="124">
        <f t="shared" si="840"/>
        <v>0</v>
      </c>
      <c r="BC241" s="124">
        <v>0</v>
      </c>
      <c r="BD241" s="124">
        <f t="shared" si="841"/>
        <v>0</v>
      </c>
      <c r="BE241" s="124">
        <v>0</v>
      </c>
      <c r="BF241" s="124">
        <f t="shared" si="842"/>
        <v>0</v>
      </c>
      <c r="BG241" s="124">
        <v>0</v>
      </c>
      <c r="BH241" s="124">
        <f t="shared" si="843"/>
        <v>0</v>
      </c>
      <c r="BI241" s="124"/>
      <c r="BJ241" s="124">
        <f t="shared" si="872"/>
        <v>0</v>
      </c>
      <c r="BK241" s="124"/>
      <c r="BL241" s="124">
        <f t="shared" si="844"/>
        <v>0</v>
      </c>
      <c r="BM241" s="124">
        <v>0</v>
      </c>
      <c r="BN241" s="124">
        <f t="shared" si="845"/>
        <v>0</v>
      </c>
      <c r="BO241" s="124">
        <v>0</v>
      </c>
      <c r="BP241" s="124">
        <f t="shared" si="846"/>
        <v>0</v>
      </c>
      <c r="BQ241" s="124">
        <v>0</v>
      </c>
      <c r="BR241" s="124">
        <f>(BQ241*$E241*$G241*$H241*$N241*$BR$13)</f>
        <v>0</v>
      </c>
      <c r="BS241" s="124"/>
      <c r="BT241" s="124">
        <f>(BS241*$E241*$G241*$H241*$N241*$BT$13)</f>
        <v>0</v>
      </c>
      <c r="BU241" s="124">
        <v>0</v>
      </c>
      <c r="BV241" s="124">
        <f>(BU241*$E241*$G241*$H241*$N241*$BV$13)</f>
        <v>0</v>
      </c>
      <c r="BW241" s="124"/>
      <c r="BX241" s="129">
        <f>(BW241*$E241*$G241*$H241*$N241*$BX$13)</f>
        <v>0</v>
      </c>
      <c r="BY241" s="124">
        <v>0</v>
      </c>
      <c r="BZ241" s="124">
        <f t="shared" si="875"/>
        <v>0</v>
      </c>
      <c r="CA241" s="124">
        <v>0</v>
      </c>
      <c r="CB241" s="124">
        <f t="shared" si="847"/>
        <v>0</v>
      </c>
      <c r="CC241" s="124">
        <v>0</v>
      </c>
      <c r="CD241" s="124">
        <f t="shared" si="848"/>
        <v>0</v>
      </c>
      <c r="CE241" s="124">
        <v>0</v>
      </c>
      <c r="CF241" s="124">
        <f t="shared" si="876"/>
        <v>0</v>
      </c>
      <c r="CG241" s="124">
        <v>0</v>
      </c>
      <c r="CH241" s="124">
        <f t="shared" si="849"/>
        <v>0</v>
      </c>
      <c r="CI241" s="124"/>
      <c r="CJ241" s="124">
        <f t="shared" si="850"/>
        <v>0</v>
      </c>
      <c r="CK241" s="124"/>
      <c r="CL241" s="124">
        <f t="shared" si="873"/>
        <v>0</v>
      </c>
      <c r="CM241" s="124">
        <v>0</v>
      </c>
      <c r="CN241" s="124">
        <f>(CM241*$E241*$G241*$H241*$M241*$CN$13)</f>
        <v>0</v>
      </c>
      <c r="CO241" s="124">
        <v>0</v>
      </c>
      <c r="CP241" s="124">
        <f t="shared" si="877"/>
        <v>0</v>
      </c>
      <c r="CQ241" s="124"/>
      <c r="CR241" s="124">
        <f t="shared" si="878"/>
        <v>0</v>
      </c>
      <c r="CS241" s="124">
        <v>19</v>
      </c>
      <c r="CT241" s="124">
        <f t="shared" si="865"/>
        <v>659075.64800000004</v>
      </c>
      <c r="CU241" s="124">
        <v>0</v>
      </c>
      <c r="CV241" s="124">
        <f>(CU241*$E241*$G241*$H241*$N241*$CV$13)</f>
        <v>0</v>
      </c>
      <c r="CW241" s="124">
        <v>0</v>
      </c>
      <c r="CX241" s="124">
        <f t="shared" si="851"/>
        <v>0</v>
      </c>
      <c r="CY241" s="140">
        <v>38</v>
      </c>
      <c r="CZ241" s="124">
        <f t="shared" si="867"/>
        <v>1186336.1664</v>
      </c>
      <c r="DA241" s="124">
        <v>0</v>
      </c>
      <c r="DB241" s="129">
        <f t="shared" si="852"/>
        <v>0</v>
      </c>
      <c r="DC241" s="124">
        <v>0</v>
      </c>
      <c r="DD241" s="124">
        <f t="shared" si="853"/>
        <v>0</v>
      </c>
      <c r="DE241" s="141"/>
      <c r="DF241" s="124">
        <f>(DE241*$E241*$G241*$H241*$N241*$DF$13)</f>
        <v>0</v>
      </c>
      <c r="DG241" s="124">
        <v>0</v>
      </c>
      <c r="DH241" s="124">
        <f t="shared" si="879"/>
        <v>0</v>
      </c>
      <c r="DI241" s="124"/>
      <c r="DJ241" s="124">
        <f t="shared" si="880"/>
        <v>0</v>
      </c>
      <c r="DK241" s="124">
        <v>0</v>
      </c>
      <c r="DL241" s="129">
        <f>(DK241*$E241*$G241*$H241*$P241*$DL$13)</f>
        <v>0</v>
      </c>
      <c r="DM241" s="124">
        <f t="shared" si="854"/>
        <v>127</v>
      </c>
      <c r="DN241" s="124">
        <f t="shared" si="854"/>
        <v>4071237.4677333338</v>
      </c>
    </row>
    <row r="242" spans="1:118" ht="34.5" customHeight="1" x14ac:dyDescent="0.25">
      <c r="A242" s="104"/>
      <c r="B242" s="135">
        <v>207</v>
      </c>
      <c r="C242" s="235" t="s">
        <v>569</v>
      </c>
      <c r="D242" s="118" t="s">
        <v>570</v>
      </c>
      <c r="E242" s="107">
        <f t="shared" si="804"/>
        <v>23460</v>
      </c>
      <c r="F242" s="108">
        <v>23500</v>
      </c>
      <c r="G242" s="136">
        <v>1.35</v>
      </c>
      <c r="H242" s="149">
        <v>0.8</v>
      </c>
      <c r="I242" s="150"/>
      <c r="J242" s="150"/>
      <c r="K242" s="150"/>
      <c r="L242" s="121"/>
      <c r="M242" s="122">
        <v>1.4</v>
      </c>
      <c r="N242" s="122">
        <v>1.68</v>
      </c>
      <c r="O242" s="122">
        <v>2.23</v>
      </c>
      <c r="P242" s="123">
        <v>2.57</v>
      </c>
      <c r="Q242" s="124">
        <v>395</v>
      </c>
      <c r="R242" s="124">
        <f t="shared" si="855"/>
        <v>15414565.319999998</v>
      </c>
      <c r="S242" s="124"/>
      <c r="T242" s="124">
        <f t="shared" si="856"/>
        <v>0</v>
      </c>
      <c r="U242" s="124">
        <v>4</v>
      </c>
      <c r="V242" s="124">
        <f t="shared" si="828"/>
        <v>174686.58144000004</v>
      </c>
      <c r="W242" s="124"/>
      <c r="X242" s="124">
        <f t="shared" si="829"/>
        <v>0</v>
      </c>
      <c r="Y242" s="124">
        <v>0</v>
      </c>
      <c r="Z242" s="124">
        <f t="shared" si="830"/>
        <v>0</v>
      </c>
      <c r="AA242" s="124"/>
      <c r="AB242" s="124"/>
      <c r="AC242" s="124"/>
      <c r="AD242" s="124">
        <f t="shared" si="831"/>
        <v>0</v>
      </c>
      <c r="AE242" s="124"/>
      <c r="AF242" s="124"/>
      <c r="AG242" s="124"/>
      <c r="AH242" s="124">
        <f t="shared" si="832"/>
        <v>0</v>
      </c>
      <c r="AI242" s="124"/>
      <c r="AJ242" s="124"/>
      <c r="AK242" s="130">
        <v>151</v>
      </c>
      <c r="AL242" s="124">
        <f t="shared" si="833"/>
        <v>5892656.6160000004</v>
      </c>
      <c r="AM242" s="124"/>
      <c r="AN242" s="124">
        <f t="shared" si="834"/>
        <v>0</v>
      </c>
      <c r="AO242" s="124">
        <v>0</v>
      </c>
      <c r="AP242" s="124">
        <f t="shared" si="835"/>
        <v>0</v>
      </c>
      <c r="AQ242" s="124">
        <v>0</v>
      </c>
      <c r="AR242" s="124">
        <f t="shared" si="836"/>
        <v>0</v>
      </c>
      <c r="AS242" s="140">
        <v>0</v>
      </c>
      <c r="AT242" s="124">
        <f t="shared" si="837"/>
        <v>0</v>
      </c>
      <c r="AU242" s="124"/>
      <c r="AV242" s="129">
        <f>(AU242*$E242*$G242*$H242*$N242*$AV$13)</f>
        <v>0</v>
      </c>
      <c r="AW242" s="124"/>
      <c r="AX242" s="124">
        <f t="shared" si="838"/>
        <v>0</v>
      </c>
      <c r="AY242" s="124"/>
      <c r="AZ242" s="124">
        <f t="shared" si="839"/>
        <v>0</v>
      </c>
      <c r="BA242" s="124"/>
      <c r="BB242" s="124">
        <f t="shared" si="840"/>
        <v>0</v>
      </c>
      <c r="BC242" s="124">
        <v>0</v>
      </c>
      <c r="BD242" s="124">
        <f t="shared" si="841"/>
        <v>0</v>
      </c>
      <c r="BE242" s="124">
        <v>0</v>
      </c>
      <c r="BF242" s="124">
        <f t="shared" si="842"/>
        <v>0</v>
      </c>
      <c r="BG242" s="124">
        <v>0</v>
      </c>
      <c r="BH242" s="124">
        <f t="shared" si="843"/>
        <v>0</v>
      </c>
      <c r="BI242" s="124"/>
      <c r="BJ242" s="124">
        <f t="shared" si="872"/>
        <v>0</v>
      </c>
      <c r="BK242" s="124"/>
      <c r="BL242" s="124">
        <f t="shared" si="844"/>
        <v>0</v>
      </c>
      <c r="BM242" s="124">
        <v>0</v>
      </c>
      <c r="BN242" s="124">
        <f t="shared" si="845"/>
        <v>0</v>
      </c>
      <c r="BO242" s="124">
        <v>0</v>
      </c>
      <c r="BP242" s="124">
        <f t="shared" si="846"/>
        <v>0</v>
      </c>
      <c r="BQ242" s="124">
        <v>0</v>
      </c>
      <c r="BR242" s="124">
        <f>(BQ242*$E242*$G242*$H242*$N242*$BR$13)</f>
        <v>0</v>
      </c>
      <c r="BS242" s="124"/>
      <c r="BT242" s="124">
        <f>(BS242*$E242*$G242*$H242*$N242*$BT$13)</f>
        <v>0</v>
      </c>
      <c r="BU242" s="124">
        <v>0</v>
      </c>
      <c r="BV242" s="124">
        <f>(BU242*$E242*$G242*$H242*$N242*$BV$13)</f>
        <v>0</v>
      </c>
      <c r="BW242" s="124"/>
      <c r="BX242" s="129">
        <f>(BW242*$E242*$G242*$H242*$N242*$BX$13)</f>
        <v>0</v>
      </c>
      <c r="BY242" s="124">
        <v>0</v>
      </c>
      <c r="BZ242" s="124">
        <f t="shared" si="875"/>
        <v>0</v>
      </c>
      <c r="CA242" s="124">
        <v>0</v>
      </c>
      <c r="CB242" s="124">
        <f t="shared" si="847"/>
        <v>0</v>
      </c>
      <c r="CC242" s="124">
        <v>0</v>
      </c>
      <c r="CD242" s="124">
        <f t="shared" si="848"/>
        <v>0</v>
      </c>
      <c r="CE242" s="124">
        <v>0</v>
      </c>
      <c r="CF242" s="124">
        <f t="shared" si="876"/>
        <v>0</v>
      </c>
      <c r="CG242" s="124">
        <v>0</v>
      </c>
      <c r="CH242" s="124">
        <f t="shared" si="849"/>
        <v>0</v>
      </c>
      <c r="CI242" s="124"/>
      <c r="CJ242" s="124">
        <f t="shared" si="850"/>
        <v>0</v>
      </c>
      <c r="CK242" s="124"/>
      <c r="CL242" s="124">
        <f t="shared" si="873"/>
        <v>0</v>
      </c>
      <c r="CM242" s="124">
        <v>0</v>
      </c>
      <c r="CN242" s="124">
        <f>(CM242*$E242*$G242*$H242*$M242*$CN$13)</f>
        <v>0</v>
      </c>
      <c r="CO242" s="124">
        <v>0</v>
      </c>
      <c r="CP242" s="124">
        <f t="shared" si="877"/>
        <v>0</v>
      </c>
      <c r="CQ242" s="124"/>
      <c r="CR242" s="124">
        <f t="shared" si="878"/>
        <v>0</v>
      </c>
      <c r="CS242" s="124">
        <v>0</v>
      </c>
      <c r="CT242" s="124">
        <f>(CS242*$E242*$G242*$H242*$N242*$CT$13)</f>
        <v>0</v>
      </c>
      <c r="CU242" s="124">
        <v>0</v>
      </c>
      <c r="CV242" s="124">
        <f>(CU242*$E242*$G242*$H242*$N242*$CV$13)</f>
        <v>0</v>
      </c>
      <c r="CW242" s="124">
        <v>0</v>
      </c>
      <c r="CX242" s="124">
        <f t="shared" si="851"/>
        <v>0</v>
      </c>
      <c r="CY242" s="140">
        <v>350</v>
      </c>
      <c r="CZ242" s="124">
        <f t="shared" si="867"/>
        <v>13410139.680000002</v>
      </c>
      <c r="DA242" s="124">
        <v>0</v>
      </c>
      <c r="DB242" s="129">
        <f t="shared" si="852"/>
        <v>0</v>
      </c>
      <c r="DC242" s="124"/>
      <c r="DD242" s="124">
        <f t="shared" si="853"/>
        <v>0</v>
      </c>
      <c r="DE242" s="141"/>
      <c r="DF242" s="124">
        <f>(DE242*$E242*$G242*$H242*$N242*$DF$13)</f>
        <v>0</v>
      </c>
      <c r="DG242" s="124">
        <v>0</v>
      </c>
      <c r="DH242" s="124">
        <f t="shared" si="879"/>
        <v>0</v>
      </c>
      <c r="DI242" s="124"/>
      <c r="DJ242" s="124">
        <f t="shared" si="880"/>
        <v>0</v>
      </c>
      <c r="DK242" s="124">
        <v>0</v>
      </c>
      <c r="DL242" s="129">
        <f>(DK242*$E242*$G242*$H242*$P242*$DL$13)</f>
        <v>0</v>
      </c>
      <c r="DM242" s="124">
        <f t="shared" si="854"/>
        <v>900</v>
      </c>
      <c r="DN242" s="124">
        <f t="shared" si="854"/>
        <v>34892048.197439998</v>
      </c>
    </row>
    <row r="243" spans="1:118" ht="31.5" customHeight="1" x14ac:dyDescent="0.25">
      <c r="A243" s="104"/>
      <c r="B243" s="135">
        <v>208</v>
      </c>
      <c r="C243" s="235" t="s">
        <v>571</v>
      </c>
      <c r="D243" s="118" t="s">
        <v>572</v>
      </c>
      <c r="E243" s="107">
        <f t="shared" si="804"/>
        <v>23460</v>
      </c>
      <c r="F243" s="108">
        <v>23500</v>
      </c>
      <c r="G243" s="136">
        <v>1.96</v>
      </c>
      <c r="H243" s="120">
        <v>1</v>
      </c>
      <c r="I243" s="121"/>
      <c r="J243" s="121"/>
      <c r="K243" s="121"/>
      <c r="L243" s="121"/>
      <c r="M243" s="122">
        <v>1.4</v>
      </c>
      <c r="N243" s="122">
        <v>1.68</v>
      </c>
      <c r="O243" s="122">
        <v>2.23</v>
      </c>
      <c r="P243" s="123">
        <v>2.57</v>
      </c>
      <c r="Q243" s="124">
        <v>3</v>
      </c>
      <c r="R243" s="124">
        <f t="shared" si="855"/>
        <v>212465.17600000001</v>
      </c>
      <c r="S243" s="124"/>
      <c r="T243" s="124">
        <f t="shared" si="856"/>
        <v>0</v>
      </c>
      <c r="U243" s="124">
        <v>0</v>
      </c>
      <c r="V243" s="124">
        <f t="shared" si="828"/>
        <v>0</v>
      </c>
      <c r="W243" s="124"/>
      <c r="X243" s="124">
        <f t="shared" si="829"/>
        <v>0</v>
      </c>
      <c r="Y243" s="124"/>
      <c r="Z243" s="124">
        <f t="shared" si="830"/>
        <v>0</v>
      </c>
      <c r="AA243" s="124"/>
      <c r="AB243" s="124"/>
      <c r="AC243" s="124"/>
      <c r="AD243" s="124">
        <f t="shared" si="831"/>
        <v>0</v>
      </c>
      <c r="AE243" s="124"/>
      <c r="AF243" s="124"/>
      <c r="AG243" s="124"/>
      <c r="AH243" s="124">
        <f t="shared" si="832"/>
        <v>0</v>
      </c>
      <c r="AI243" s="124"/>
      <c r="AJ243" s="124"/>
      <c r="AK243" s="130">
        <v>4</v>
      </c>
      <c r="AL243" s="124">
        <f t="shared" si="833"/>
        <v>283286.90133333328</v>
      </c>
      <c r="AM243" s="124"/>
      <c r="AN243" s="124">
        <f t="shared" si="834"/>
        <v>0</v>
      </c>
      <c r="AO243" s="124"/>
      <c r="AP243" s="124">
        <f t="shared" si="835"/>
        <v>0</v>
      </c>
      <c r="AQ243" s="124"/>
      <c r="AR243" s="124">
        <f t="shared" si="836"/>
        <v>0</v>
      </c>
      <c r="AS243" s="140">
        <v>0</v>
      </c>
      <c r="AT243" s="124">
        <f t="shared" si="837"/>
        <v>0</v>
      </c>
      <c r="AU243" s="124">
        <v>0</v>
      </c>
      <c r="AV243" s="129">
        <f>(AU243*$E243*$G243*$H243*$N243*$AV$13)</f>
        <v>0</v>
      </c>
      <c r="AW243" s="124"/>
      <c r="AX243" s="124">
        <f t="shared" si="838"/>
        <v>0</v>
      </c>
      <c r="AY243" s="124">
        <v>0</v>
      </c>
      <c r="AZ243" s="124">
        <f t="shared" si="839"/>
        <v>0</v>
      </c>
      <c r="BA243" s="124"/>
      <c r="BB243" s="124">
        <f t="shared" si="840"/>
        <v>0</v>
      </c>
      <c r="BC243" s="124"/>
      <c r="BD243" s="124">
        <f t="shared" si="841"/>
        <v>0</v>
      </c>
      <c r="BE243" s="124"/>
      <c r="BF243" s="124">
        <f t="shared" si="842"/>
        <v>0</v>
      </c>
      <c r="BG243" s="124"/>
      <c r="BH243" s="124">
        <f t="shared" si="843"/>
        <v>0</v>
      </c>
      <c r="BI243" s="124"/>
      <c r="BJ243" s="124">
        <f t="shared" si="872"/>
        <v>0</v>
      </c>
      <c r="BK243" s="124"/>
      <c r="BL243" s="124">
        <f t="shared" si="844"/>
        <v>0</v>
      </c>
      <c r="BM243" s="124"/>
      <c r="BN243" s="124">
        <f t="shared" si="845"/>
        <v>0</v>
      </c>
      <c r="BO243" s="124"/>
      <c r="BP243" s="124">
        <f t="shared" si="846"/>
        <v>0</v>
      </c>
      <c r="BQ243" s="124">
        <v>0</v>
      </c>
      <c r="BR243" s="124">
        <f>(BQ243*$E243*$G243*$H243*$N243*$BR$13)</f>
        <v>0</v>
      </c>
      <c r="BS243" s="124"/>
      <c r="BT243" s="124">
        <f>(BS243*$E243*$G243*$H243*$N243*$BT$13)</f>
        <v>0</v>
      </c>
      <c r="BU243" s="124">
        <v>0</v>
      </c>
      <c r="BV243" s="124">
        <f>(BU243*$E243*$G243*$H243*$N243*$BV$13)</f>
        <v>0</v>
      </c>
      <c r="BW243" s="124"/>
      <c r="BX243" s="129">
        <f>(BW243*$E243*$G243*$H243*$N243*$BX$13)</f>
        <v>0</v>
      </c>
      <c r="BY243" s="124"/>
      <c r="BZ243" s="124">
        <f t="shared" si="875"/>
        <v>0</v>
      </c>
      <c r="CA243" s="124"/>
      <c r="CB243" s="124">
        <f t="shared" si="847"/>
        <v>0</v>
      </c>
      <c r="CC243" s="124"/>
      <c r="CD243" s="124">
        <f t="shared" si="848"/>
        <v>0</v>
      </c>
      <c r="CE243" s="124">
        <v>0</v>
      </c>
      <c r="CF243" s="124">
        <f t="shared" si="876"/>
        <v>0</v>
      </c>
      <c r="CG243" s="124"/>
      <c r="CH243" s="124">
        <f t="shared" si="849"/>
        <v>0</v>
      </c>
      <c r="CI243" s="124"/>
      <c r="CJ243" s="124">
        <f t="shared" si="850"/>
        <v>0</v>
      </c>
      <c r="CK243" s="124"/>
      <c r="CL243" s="124">
        <f t="shared" si="873"/>
        <v>0</v>
      </c>
      <c r="CM243" s="124">
        <v>0</v>
      </c>
      <c r="CN243" s="124">
        <f>(CM243*$E243*$G243*$H243*$M243*$CN$13)</f>
        <v>0</v>
      </c>
      <c r="CO243" s="124">
        <v>0</v>
      </c>
      <c r="CP243" s="124">
        <f t="shared" si="877"/>
        <v>0</v>
      </c>
      <c r="CQ243" s="124"/>
      <c r="CR243" s="124">
        <f t="shared" si="878"/>
        <v>0</v>
      </c>
      <c r="CS243" s="124">
        <v>0</v>
      </c>
      <c r="CT243" s="124">
        <f>(CS243*$E243*$G243*$H243*$N243*$CT$13)</f>
        <v>0</v>
      </c>
      <c r="CU243" s="124">
        <v>0</v>
      </c>
      <c r="CV243" s="124">
        <f>(CU243*$E243*$G243*$H243*$N243*$CV$13)</f>
        <v>0</v>
      </c>
      <c r="CW243" s="124"/>
      <c r="CX243" s="124">
        <f t="shared" si="851"/>
        <v>0</v>
      </c>
      <c r="CY243" s="140">
        <v>0</v>
      </c>
      <c r="CZ243" s="124">
        <f>(CY243*$E243*$G243*$H243*$N243*$CZ$13)</f>
        <v>0</v>
      </c>
      <c r="DA243" s="124"/>
      <c r="DB243" s="129">
        <f t="shared" si="852"/>
        <v>0</v>
      </c>
      <c r="DC243" s="124">
        <v>0</v>
      </c>
      <c r="DD243" s="124">
        <f t="shared" si="853"/>
        <v>0</v>
      </c>
      <c r="DE243" s="141"/>
      <c r="DF243" s="124">
        <f>(DE243*$E243*$G243*$H243*$N243*$DF$13)</f>
        <v>0</v>
      </c>
      <c r="DG243" s="124">
        <v>0</v>
      </c>
      <c r="DH243" s="124">
        <f t="shared" si="879"/>
        <v>0</v>
      </c>
      <c r="DI243" s="124"/>
      <c r="DJ243" s="124">
        <f t="shared" si="880"/>
        <v>0</v>
      </c>
      <c r="DK243" s="124">
        <v>0</v>
      </c>
      <c r="DL243" s="129">
        <f>(DK243*$E243*$G243*$H243*$P243*$DL$13)</f>
        <v>0</v>
      </c>
      <c r="DM243" s="124">
        <f t="shared" si="854"/>
        <v>7</v>
      </c>
      <c r="DN243" s="124">
        <f t="shared" si="854"/>
        <v>495752.07733333332</v>
      </c>
    </row>
    <row r="244" spans="1:118" ht="24.75" customHeight="1" x14ac:dyDescent="0.25">
      <c r="A244" s="104"/>
      <c r="B244" s="135">
        <v>209</v>
      </c>
      <c r="C244" s="235" t="s">
        <v>573</v>
      </c>
      <c r="D244" s="118" t="s">
        <v>574</v>
      </c>
      <c r="E244" s="107">
        <f t="shared" si="804"/>
        <v>23460</v>
      </c>
      <c r="F244" s="108">
        <v>23500</v>
      </c>
      <c r="G244" s="120">
        <v>25</v>
      </c>
      <c r="H244" s="120">
        <v>1</v>
      </c>
      <c r="I244" s="121"/>
      <c r="J244" s="121"/>
      <c r="K244" s="121"/>
      <c r="L244" s="194"/>
      <c r="M244" s="122">
        <v>1.4</v>
      </c>
      <c r="N244" s="122">
        <v>1.68</v>
      </c>
      <c r="O244" s="122">
        <v>2.23</v>
      </c>
      <c r="P244" s="123">
        <v>2.57</v>
      </c>
      <c r="Q244" s="124">
        <v>0</v>
      </c>
      <c r="R244" s="124">
        <f t="shared" si="855"/>
        <v>0</v>
      </c>
      <c r="S244" s="124"/>
      <c r="T244" s="124">
        <f t="shared" si="856"/>
        <v>0</v>
      </c>
      <c r="U244" s="124">
        <v>0</v>
      </c>
      <c r="V244" s="124">
        <f t="shared" si="828"/>
        <v>0</v>
      </c>
      <c r="W244" s="124"/>
      <c r="X244" s="124">
        <f t="shared" si="829"/>
        <v>0</v>
      </c>
      <c r="Y244" s="124"/>
      <c r="Z244" s="124">
        <f t="shared" si="830"/>
        <v>0</v>
      </c>
      <c r="AA244" s="124"/>
      <c r="AB244" s="124"/>
      <c r="AC244" s="124"/>
      <c r="AD244" s="124">
        <f t="shared" si="831"/>
        <v>0</v>
      </c>
      <c r="AE244" s="124"/>
      <c r="AF244" s="124"/>
      <c r="AG244" s="124"/>
      <c r="AH244" s="124">
        <f t="shared" si="832"/>
        <v>0</v>
      </c>
      <c r="AI244" s="124"/>
      <c r="AJ244" s="124"/>
      <c r="AK244" s="130"/>
      <c r="AL244" s="124">
        <f t="shared" ref="AL244" si="881">(AK244*$E244*$G244*$H244*$M244*$AL$13)</f>
        <v>0</v>
      </c>
      <c r="AM244" s="124"/>
      <c r="AN244" s="124">
        <f t="shared" si="834"/>
        <v>0</v>
      </c>
      <c r="AO244" s="124"/>
      <c r="AP244" s="124">
        <f t="shared" si="835"/>
        <v>0</v>
      </c>
      <c r="AQ244" s="124"/>
      <c r="AR244" s="124">
        <f t="shared" si="836"/>
        <v>0</v>
      </c>
      <c r="AS244" s="140">
        <v>0</v>
      </c>
      <c r="AT244" s="124">
        <f t="shared" si="837"/>
        <v>0</v>
      </c>
      <c r="AU244" s="124">
        <v>0</v>
      </c>
      <c r="AV244" s="129">
        <f>(AU244*$E244*$G244*$H244*$N244*$AV$13)</f>
        <v>0</v>
      </c>
      <c r="AW244" s="124"/>
      <c r="AX244" s="124">
        <f t="shared" si="838"/>
        <v>0</v>
      </c>
      <c r="AY244" s="124">
        <v>0</v>
      </c>
      <c r="AZ244" s="124">
        <f t="shared" si="839"/>
        <v>0</v>
      </c>
      <c r="BA244" s="124"/>
      <c r="BB244" s="124">
        <f t="shared" si="840"/>
        <v>0</v>
      </c>
      <c r="BC244" s="124"/>
      <c r="BD244" s="124">
        <f t="shared" si="841"/>
        <v>0</v>
      </c>
      <c r="BE244" s="124"/>
      <c r="BF244" s="124">
        <f t="shared" si="842"/>
        <v>0</v>
      </c>
      <c r="BG244" s="124"/>
      <c r="BH244" s="124">
        <f t="shared" si="843"/>
        <v>0</v>
      </c>
      <c r="BI244" s="124"/>
      <c r="BJ244" s="124">
        <f t="shared" si="872"/>
        <v>0</v>
      </c>
      <c r="BK244" s="124"/>
      <c r="BL244" s="124">
        <f t="shared" si="844"/>
        <v>0</v>
      </c>
      <c r="BM244" s="124"/>
      <c r="BN244" s="124">
        <f t="shared" si="845"/>
        <v>0</v>
      </c>
      <c r="BO244" s="124"/>
      <c r="BP244" s="124">
        <f t="shared" si="846"/>
        <v>0</v>
      </c>
      <c r="BQ244" s="124">
        <v>0</v>
      </c>
      <c r="BR244" s="124">
        <f>(BQ244*$E244*$G244*$H244*$N244*$BR$13)</f>
        <v>0</v>
      </c>
      <c r="BS244" s="124"/>
      <c r="BT244" s="124">
        <f>(BS244*$E244*$G244*$H244*$N244*$BT$13)</f>
        <v>0</v>
      </c>
      <c r="BU244" s="124">
        <v>0</v>
      </c>
      <c r="BV244" s="124">
        <f>(BU244*$E244*$G244*$H244*$N244*$BV$13)</f>
        <v>0</v>
      </c>
      <c r="BW244" s="124"/>
      <c r="BX244" s="129">
        <f>(BW244*$E244*$G244*$H244*$N244*$BX$13)</f>
        <v>0</v>
      </c>
      <c r="BY244" s="124"/>
      <c r="BZ244" s="124">
        <f t="shared" si="875"/>
        <v>0</v>
      </c>
      <c r="CA244" s="124"/>
      <c r="CB244" s="124">
        <f t="shared" si="847"/>
        <v>0</v>
      </c>
      <c r="CC244" s="124"/>
      <c r="CD244" s="124">
        <f t="shared" si="848"/>
        <v>0</v>
      </c>
      <c r="CE244" s="124">
        <v>0</v>
      </c>
      <c r="CF244" s="124">
        <f t="shared" si="876"/>
        <v>0</v>
      </c>
      <c r="CG244" s="124"/>
      <c r="CH244" s="124">
        <f t="shared" si="849"/>
        <v>0</v>
      </c>
      <c r="CI244" s="124"/>
      <c r="CJ244" s="124">
        <f t="shared" si="850"/>
        <v>0</v>
      </c>
      <c r="CK244" s="124"/>
      <c r="CL244" s="124">
        <f t="shared" si="873"/>
        <v>0</v>
      </c>
      <c r="CM244" s="124">
        <v>0</v>
      </c>
      <c r="CN244" s="124">
        <f>(CM244*$E244*$G244*$H244*$M244*$CN$13)</f>
        <v>0</v>
      </c>
      <c r="CO244" s="124">
        <v>0</v>
      </c>
      <c r="CP244" s="124">
        <f t="shared" si="877"/>
        <v>0</v>
      </c>
      <c r="CQ244" s="124"/>
      <c r="CR244" s="124">
        <f t="shared" si="878"/>
        <v>0</v>
      </c>
      <c r="CS244" s="124">
        <v>0</v>
      </c>
      <c r="CT244" s="124">
        <f>(CS244*$E244*$G244*$H244*$N244*$CT$13)</f>
        <v>0</v>
      </c>
      <c r="CU244" s="124">
        <v>0</v>
      </c>
      <c r="CV244" s="124">
        <f>(CU244*$E244*$G244*$H244*$N244*$CV$13)</f>
        <v>0</v>
      </c>
      <c r="CW244" s="124"/>
      <c r="CX244" s="124">
        <f t="shared" si="851"/>
        <v>0</v>
      </c>
      <c r="CY244" s="140">
        <v>0</v>
      </c>
      <c r="CZ244" s="124">
        <f>(CY244*$E244*$G244*$H244*$N244*$CZ$13)</f>
        <v>0</v>
      </c>
      <c r="DA244" s="124"/>
      <c r="DB244" s="129">
        <f t="shared" si="852"/>
        <v>0</v>
      </c>
      <c r="DC244" s="124">
        <v>0</v>
      </c>
      <c r="DD244" s="124">
        <f t="shared" si="853"/>
        <v>0</v>
      </c>
      <c r="DE244" s="141"/>
      <c r="DF244" s="124">
        <f>(DE244*$E244*$G244*$H244*$N244*$DF$13)</f>
        <v>0</v>
      </c>
      <c r="DG244" s="124">
        <v>0</v>
      </c>
      <c r="DH244" s="124">
        <f t="shared" si="879"/>
        <v>0</v>
      </c>
      <c r="DI244" s="124"/>
      <c r="DJ244" s="124">
        <f t="shared" si="880"/>
        <v>0</v>
      </c>
      <c r="DK244" s="124">
        <v>0</v>
      </c>
      <c r="DL244" s="129">
        <f>(DK244*$E244*$G244*$H244*$P244*$DL$13)</f>
        <v>0</v>
      </c>
      <c r="DM244" s="124">
        <f t="shared" si="854"/>
        <v>0</v>
      </c>
      <c r="DN244" s="124">
        <f t="shared" si="854"/>
        <v>0</v>
      </c>
    </row>
    <row r="245" spans="1:118" s="236" customFormat="1" ht="15.75" customHeight="1" x14ac:dyDescent="0.25">
      <c r="A245" s="104">
        <v>21</v>
      </c>
      <c r="B245" s="143"/>
      <c r="C245" s="143"/>
      <c r="D245" s="106" t="s">
        <v>575</v>
      </c>
      <c r="E245" s="107">
        <f t="shared" si="804"/>
        <v>23460</v>
      </c>
      <c r="F245" s="108">
        <v>23500</v>
      </c>
      <c r="G245" s="144"/>
      <c r="H245" s="120"/>
      <c r="I245" s="121"/>
      <c r="J245" s="121"/>
      <c r="K245" s="121"/>
      <c r="L245" s="121"/>
      <c r="M245" s="133">
        <v>1.4</v>
      </c>
      <c r="N245" s="133">
        <v>1.68</v>
      </c>
      <c r="O245" s="133">
        <v>2.23</v>
      </c>
      <c r="P245" s="134">
        <v>2.57</v>
      </c>
      <c r="Q245" s="115">
        <f t="shared" ref="Q245" si="882">SUM(Q246:Q253)</f>
        <v>0</v>
      </c>
      <c r="R245" s="115">
        <f t="shared" ref="R245:Z245" si="883">SUM(R246:R253)</f>
        <v>0</v>
      </c>
      <c r="S245" s="115">
        <f t="shared" si="883"/>
        <v>0</v>
      </c>
      <c r="T245" s="115">
        <f t="shared" si="883"/>
        <v>0</v>
      </c>
      <c r="U245" s="115">
        <f t="shared" si="883"/>
        <v>0</v>
      </c>
      <c r="V245" s="115">
        <f t="shared" si="883"/>
        <v>0</v>
      </c>
      <c r="W245" s="115">
        <f t="shared" si="883"/>
        <v>0</v>
      </c>
      <c r="X245" s="115">
        <f t="shared" si="883"/>
        <v>0</v>
      </c>
      <c r="Y245" s="115">
        <f t="shared" si="883"/>
        <v>0</v>
      </c>
      <c r="Z245" s="115">
        <f t="shared" si="883"/>
        <v>0</v>
      </c>
      <c r="AA245" s="115"/>
      <c r="AB245" s="115"/>
      <c r="AC245" s="115">
        <f t="shared" ref="AC245:AH245" si="884">SUM(AC246:AC253)</f>
        <v>0</v>
      </c>
      <c r="AD245" s="115">
        <f t="shared" si="884"/>
        <v>0</v>
      </c>
      <c r="AE245" s="115">
        <f t="shared" si="884"/>
        <v>280</v>
      </c>
      <c r="AF245" s="115">
        <f t="shared" si="884"/>
        <v>5566106.8726666663</v>
      </c>
      <c r="AG245" s="115">
        <f t="shared" si="884"/>
        <v>0</v>
      </c>
      <c r="AH245" s="115">
        <f t="shared" si="884"/>
        <v>0</v>
      </c>
      <c r="AI245" s="115"/>
      <c r="AJ245" s="115"/>
      <c r="AK245" s="115">
        <f t="shared" ref="AK245:CV245" si="885">SUM(AK246:AK253)</f>
        <v>0</v>
      </c>
      <c r="AL245" s="115">
        <f t="shared" si="885"/>
        <v>0</v>
      </c>
      <c r="AM245" s="115">
        <f t="shared" si="885"/>
        <v>2720</v>
      </c>
      <c r="AN245" s="115">
        <f t="shared" si="885"/>
        <v>59857076.910400003</v>
      </c>
      <c r="AO245" s="115">
        <f t="shared" si="885"/>
        <v>0</v>
      </c>
      <c r="AP245" s="115">
        <f t="shared" si="885"/>
        <v>0</v>
      </c>
      <c r="AQ245" s="115">
        <f t="shared" si="885"/>
        <v>1</v>
      </c>
      <c r="AR245" s="115">
        <f t="shared" si="885"/>
        <v>28617.758400000006</v>
      </c>
      <c r="AS245" s="115">
        <f t="shared" si="885"/>
        <v>0</v>
      </c>
      <c r="AT245" s="115">
        <f t="shared" si="885"/>
        <v>0</v>
      </c>
      <c r="AU245" s="115">
        <f t="shared" si="885"/>
        <v>0</v>
      </c>
      <c r="AV245" s="115">
        <f t="shared" si="885"/>
        <v>0</v>
      </c>
      <c r="AW245" s="115">
        <f t="shared" si="885"/>
        <v>0</v>
      </c>
      <c r="AX245" s="115">
        <f t="shared" si="885"/>
        <v>0</v>
      </c>
      <c r="AY245" s="115">
        <f t="shared" si="885"/>
        <v>0</v>
      </c>
      <c r="AZ245" s="115">
        <f t="shared" si="885"/>
        <v>0</v>
      </c>
      <c r="BA245" s="115">
        <f t="shared" si="885"/>
        <v>0</v>
      </c>
      <c r="BB245" s="115">
        <f t="shared" si="885"/>
        <v>0</v>
      </c>
      <c r="BC245" s="115">
        <f t="shared" si="885"/>
        <v>0</v>
      </c>
      <c r="BD245" s="115">
        <f t="shared" si="885"/>
        <v>0</v>
      </c>
      <c r="BE245" s="115">
        <f t="shared" si="885"/>
        <v>0</v>
      </c>
      <c r="BF245" s="115">
        <f t="shared" si="885"/>
        <v>0</v>
      </c>
      <c r="BG245" s="115">
        <f t="shared" si="885"/>
        <v>0</v>
      </c>
      <c r="BH245" s="115">
        <f t="shared" si="885"/>
        <v>0</v>
      </c>
      <c r="BI245" s="115">
        <f t="shared" si="885"/>
        <v>0</v>
      </c>
      <c r="BJ245" s="115">
        <f t="shared" si="885"/>
        <v>0</v>
      </c>
      <c r="BK245" s="115">
        <f t="shared" si="885"/>
        <v>0</v>
      </c>
      <c r="BL245" s="115">
        <f t="shared" si="885"/>
        <v>0</v>
      </c>
      <c r="BM245" s="115">
        <f t="shared" si="885"/>
        <v>0</v>
      </c>
      <c r="BN245" s="115">
        <f t="shared" si="885"/>
        <v>0</v>
      </c>
      <c r="BO245" s="115">
        <f t="shared" si="885"/>
        <v>0</v>
      </c>
      <c r="BP245" s="115">
        <f t="shared" si="885"/>
        <v>0</v>
      </c>
      <c r="BQ245" s="115">
        <f t="shared" si="885"/>
        <v>0</v>
      </c>
      <c r="BR245" s="115">
        <f t="shared" si="885"/>
        <v>0</v>
      </c>
      <c r="BS245" s="115">
        <f t="shared" si="885"/>
        <v>0</v>
      </c>
      <c r="BT245" s="115">
        <f t="shared" si="885"/>
        <v>0</v>
      </c>
      <c r="BU245" s="115">
        <f t="shared" si="885"/>
        <v>8</v>
      </c>
      <c r="BV245" s="115">
        <f t="shared" si="885"/>
        <v>228469.04639999999</v>
      </c>
      <c r="BW245" s="115">
        <f t="shared" si="885"/>
        <v>0</v>
      </c>
      <c r="BX245" s="115">
        <f t="shared" si="885"/>
        <v>0</v>
      </c>
      <c r="BY245" s="115">
        <f t="shared" si="885"/>
        <v>0</v>
      </c>
      <c r="BZ245" s="115">
        <f t="shared" si="885"/>
        <v>0</v>
      </c>
      <c r="CA245" s="115">
        <f t="shared" si="885"/>
        <v>0</v>
      </c>
      <c r="CB245" s="115">
        <f t="shared" si="885"/>
        <v>0</v>
      </c>
      <c r="CC245" s="115">
        <f t="shared" si="885"/>
        <v>0</v>
      </c>
      <c r="CD245" s="115">
        <f t="shared" si="885"/>
        <v>0</v>
      </c>
      <c r="CE245" s="115">
        <f t="shared" si="885"/>
        <v>0</v>
      </c>
      <c r="CF245" s="115">
        <f t="shared" si="885"/>
        <v>0</v>
      </c>
      <c r="CG245" s="115">
        <f t="shared" si="885"/>
        <v>0</v>
      </c>
      <c r="CH245" s="115">
        <f t="shared" si="885"/>
        <v>0</v>
      </c>
      <c r="CI245" s="115">
        <f t="shared" si="885"/>
        <v>0</v>
      </c>
      <c r="CJ245" s="115">
        <f t="shared" si="885"/>
        <v>0</v>
      </c>
      <c r="CK245" s="115">
        <f t="shared" si="885"/>
        <v>0</v>
      </c>
      <c r="CL245" s="115">
        <f t="shared" si="885"/>
        <v>0</v>
      </c>
      <c r="CM245" s="115">
        <f t="shared" si="885"/>
        <v>0</v>
      </c>
      <c r="CN245" s="115">
        <f t="shared" si="885"/>
        <v>0</v>
      </c>
      <c r="CO245" s="115">
        <f t="shared" si="885"/>
        <v>0</v>
      </c>
      <c r="CP245" s="115">
        <f t="shared" si="885"/>
        <v>0</v>
      </c>
      <c r="CQ245" s="115">
        <f t="shared" si="885"/>
        <v>0</v>
      </c>
      <c r="CR245" s="115">
        <f t="shared" si="885"/>
        <v>0</v>
      </c>
      <c r="CS245" s="115">
        <f t="shared" si="885"/>
        <v>0</v>
      </c>
      <c r="CT245" s="115">
        <f t="shared" si="885"/>
        <v>0</v>
      </c>
      <c r="CU245" s="115">
        <f t="shared" si="885"/>
        <v>0</v>
      </c>
      <c r="CV245" s="115">
        <f t="shared" si="885"/>
        <v>0</v>
      </c>
      <c r="CW245" s="115">
        <f t="shared" ref="CW245:DN245" si="886">SUM(CW246:CW253)</f>
        <v>0</v>
      </c>
      <c r="CX245" s="115">
        <f t="shared" si="886"/>
        <v>0</v>
      </c>
      <c r="CY245" s="115">
        <f t="shared" si="886"/>
        <v>1148</v>
      </c>
      <c r="CZ245" s="115">
        <f t="shared" si="886"/>
        <v>23096304.856799997</v>
      </c>
      <c r="DA245" s="115">
        <f t="shared" si="886"/>
        <v>0</v>
      </c>
      <c r="DB245" s="115">
        <f t="shared" si="886"/>
        <v>0</v>
      </c>
      <c r="DC245" s="115">
        <f t="shared" si="886"/>
        <v>0</v>
      </c>
      <c r="DD245" s="115">
        <f t="shared" si="886"/>
        <v>0</v>
      </c>
      <c r="DE245" s="115">
        <f t="shared" si="886"/>
        <v>0</v>
      </c>
      <c r="DF245" s="115">
        <f t="shared" si="886"/>
        <v>0</v>
      </c>
      <c r="DG245" s="115">
        <f t="shared" si="886"/>
        <v>33</v>
      </c>
      <c r="DH245" s="115">
        <f t="shared" si="886"/>
        <v>663411.6719999999</v>
      </c>
      <c r="DI245" s="115">
        <f t="shared" si="886"/>
        <v>7</v>
      </c>
      <c r="DJ245" s="115">
        <f t="shared" si="886"/>
        <v>149435.15440000003</v>
      </c>
      <c r="DK245" s="115">
        <f t="shared" si="886"/>
        <v>2</v>
      </c>
      <c r="DL245" s="115">
        <f t="shared" si="886"/>
        <v>63677.609600000003</v>
      </c>
      <c r="DM245" s="115">
        <f t="shared" si="886"/>
        <v>4199</v>
      </c>
      <c r="DN245" s="115">
        <f t="shared" si="886"/>
        <v>89653099.880666673</v>
      </c>
    </row>
    <row r="246" spans="1:118" ht="18.75" x14ac:dyDescent="0.25">
      <c r="A246" s="104"/>
      <c r="B246" s="135">
        <v>210</v>
      </c>
      <c r="C246" s="235" t="s">
        <v>576</v>
      </c>
      <c r="D246" s="118" t="s">
        <v>577</v>
      </c>
      <c r="E246" s="107">
        <f t="shared" si="804"/>
        <v>23460</v>
      </c>
      <c r="F246" s="108">
        <v>23500</v>
      </c>
      <c r="G246" s="136">
        <v>0.49</v>
      </c>
      <c r="H246" s="149">
        <v>0.8</v>
      </c>
      <c r="I246" s="149"/>
      <c r="J246" s="149"/>
      <c r="K246" s="149"/>
      <c r="L246" s="195"/>
      <c r="M246" s="122">
        <v>1.4</v>
      </c>
      <c r="N246" s="122">
        <v>1.68</v>
      </c>
      <c r="O246" s="122">
        <v>2.23</v>
      </c>
      <c r="P246" s="123">
        <v>2.57</v>
      </c>
      <c r="Q246" s="124"/>
      <c r="R246" s="124">
        <f t="shared" si="855"/>
        <v>0</v>
      </c>
      <c r="S246" s="124"/>
      <c r="T246" s="124">
        <f t="shared" ref="T246:T253" si="887">(S246*$E246*$G246*$H246*$M246*$T$13)</f>
        <v>0</v>
      </c>
      <c r="U246" s="124"/>
      <c r="V246" s="124">
        <f t="shared" ref="V246:V253" si="888">(U246*$E246*$G246*$H246*$M246*$V$13)</f>
        <v>0</v>
      </c>
      <c r="W246" s="124"/>
      <c r="X246" s="124">
        <f t="shared" ref="X246:X253" si="889">(W246*$E246*$G246*$H246*$M246*$X$13)</f>
        <v>0</v>
      </c>
      <c r="Y246" s="124">
        <v>0</v>
      </c>
      <c r="Z246" s="124">
        <f t="shared" si="830"/>
        <v>0</v>
      </c>
      <c r="AA246" s="124"/>
      <c r="AB246" s="124"/>
      <c r="AC246" s="124"/>
      <c r="AD246" s="124">
        <f t="shared" ref="AD246:AD253" si="890">(AC246*$E246*$G246*$H246*$M246*$AD$13)</f>
        <v>0</v>
      </c>
      <c r="AE246" s="124">
        <v>10</v>
      </c>
      <c r="AF246" s="124">
        <f>(AE246*E246*G246*H246*M246*$AF$13)/12+(AE246*E246*G246*H246*M246*$AF$14)/12*10+(AE246*F246*G246*H246*M246*$AF$14)/12</f>
        <v>144862.16266666667</v>
      </c>
      <c r="AG246" s="124"/>
      <c r="AH246" s="124">
        <f t="shared" ref="AH246:AH253" si="891">(AG246*$E246*$G246*$H246*$M246*$AH$13)</f>
        <v>0</v>
      </c>
      <c r="AI246" s="124"/>
      <c r="AJ246" s="124"/>
      <c r="AK246" s="130"/>
      <c r="AL246" s="124">
        <f t="shared" ref="AL246:AL253" si="892">(AK246*$E246*$G246*$H246*$M246*$AL$13)</f>
        <v>0</v>
      </c>
      <c r="AM246" s="124">
        <v>377</v>
      </c>
      <c r="AN246" s="124">
        <f t="shared" ref="AN246:AN253" si="893">(AM246*$E246*$G246*$H246*$M246*$AN$13)/12*11+(AM246*$F246*$G246*$H246*$M246*$AN$13)/12</f>
        <v>5339958.0901333326</v>
      </c>
      <c r="AO246" s="124">
        <v>0</v>
      </c>
      <c r="AP246" s="124">
        <f t="shared" ref="AP246:AP253" si="894">(AO246*$E246*$G246*$H246*$M246*$AP$13)</f>
        <v>0</v>
      </c>
      <c r="AQ246" s="124">
        <v>0</v>
      </c>
      <c r="AR246" s="124">
        <f t="shared" ref="AR246:AR252" si="895">(AQ246*$E246*$G246*$H246*$N246*$AR$13)</f>
        <v>0</v>
      </c>
      <c r="AS246" s="140">
        <v>0</v>
      </c>
      <c r="AT246" s="124">
        <f t="shared" ref="AT246:AT253" si="896">(AS246*$E246*$G246*$H246*$N246*$AT$13)/12*4+(AS246*$E246*$G246*$H246*$N246*$AT$15)/12*8</f>
        <v>0</v>
      </c>
      <c r="AU246" s="124">
        <v>0</v>
      </c>
      <c r="AV246" s="129">
        <f t="shared" ref="AV246:AV253" si="897">(AU246*$E246*$G246*$H246*$N246*$AV$13)</f>
        <v>0</v>
      </c>
      <c r="AW246" s="124"/>
      <c r="AX246" s="124">
        <f t="shared" ref="AX246:AX253" si="898">(AW246*$E246*$G246*$H246*$M246*$AX$13)</f>
        <v>0</v>
      </c>
      <c r="AY246" s="124"/>
      <c r="AZ246" s="124">
        <f t="shared" ref="AZ246:AZ253" si="899">(AY246*$E246*$G246*$H246*$M246*$AZ$13)</f>
        <v>0</v>
      </c>
      <c r="BA246" s="124"/>
      <c r="BB246" s="124">
        <f t="shared" ref="BB246:BB253" si="900">(BA246*$E246*$G246*$H246*$M246*$BB$13)</f>
        <v>0</v>
      </c>
      <c r="BC246" s="124">
        <v>0</v>
      </c>
      <c r="BD246" s="124">
        <f t="shared" ref="BD246:BD253" si="901">(BC246*$E246*$G246*$H246*$M246*$BD$13)</f>
        <v>0</v>
      </c>
      <c r="BE246" s="124">
        <v>0</v>
      </c>
      <c r="BF246" s="124">
        <f t="shared" ref="BF246:BF253" si="902">(BE246*$E246*$G246*$H246*$M246*$BF$13)</f>
        <v>0</v>
      </c>
      <c r="BG246" s="124">
        <v>0</v>
      </c>
      <c r="BH246" s="124">
        <f t="shared" ref="BH246:BH253" si="903">(BG246*$E246*$G246*$H246*$M246*$BH$13)</f>
        <v>0</v>
      </c>
      <c r="BI246" s="124"/>
      <c r="BJ246" s="124">
        <f t="shared" ref="BJ246:BJ253" si="904">(BI246*$E246*$G246*$H246*$M246*$BJ$13)</f>
        <v>0</v>
      </c>
      <c r="BK246" s="124"/>
      <c r="BL246" s="124">
        <f t="shared" ref="BL246:BL253" si="905">(BK246*$E246*$G246*$H246*$N246*$BL$13)</f>
        <v>0</v>
      </c>
      <c r="BM246" s="124">
        <v>0</v>
      </c>
      <c r="BN246" s="124">
        <f t="shared" ref="BN246:BN253" si="906">(BM246*$E246*$G246*$H246*$N246*$BN$13)</f>
        <v>0</v>
      </c>
      <c r="BO246" s="124">
        <v>0</v>
      </c>
      <c r="BP246" s="124">
        <f t="shared" ref="BP246:BP253" si="907">(BO246*$E246*$G246*$H246*$N246*$BP$13)</f>
        <v>0</v>
      </c>
      <c r="BQ246" s="124"/>
      <c r="BR246" s="124">
        <f t="shared" ref="BR246:BR253" si="908">(BQ246*$E246*$G246*$H246*$N246*$BR$13)</f>
        <v>0</v>
      </c>
      <c r="BS246" s="124"/>
      <c r="BT246" s="124">
        <f t="shared" ref="BT246:BT253" si="909">(BS246*$E246*$G246*$H246*$N246*$BT$13)</f>
        <v>0</v>
      </c>
      <c r="BU246" s="124"/>
      <c r="BV246" s="124">
        <f t="shared" ref="BV246:BV251" si="910">(BU246*$E246*$G246*$H246*$N246*$BV$13)</f>
        <v>0</v>
      </c>
      <c r="BW246" s="124"/>
      <c r="BX246" s="129">
        <f t="shared" ref="BX246:BX253" si="911">(BW246*$E246*$G246*$H246*$N246*$BX$13)</f>
        <v>0</v>
      </c>
      <c r="BY246" s="124">
        <v>0</v>
      </c>
      <c r="BZ246" s="124">
        <f t="shared" ref="BZ246:BZ253" si="912">(BY246*$E246*$G246*$H246*$M246*$BZ$13)</f>
        <v>0</v>
      </c>
      <c r="CA246" s="124">
        <v>0</v>
      </c>
      <c r="CB246" s="124">
        <f t="shared" ref="CB246:CB253" si="913">(CA246*$E246*$G246*$H246*$M246*$CB$13)</f>
        <v>0</v>
      </c>
      <c r="CC246" s="124">
        <v>0</v>
      </c>
      <c r="CD246" s="124">
        <f t="shared" ref="CD246:CD253" si="914">(CC246*$E246*$G246*$H246*$M246*$CD$13)</f>
        <v>0</v>
      </c>
      <c r="CE246" s="124"/>
      <c r="CF246" s="124">
        <f t="shared" ref="CF246:CF253" si="915">(CE246*$E246*$G246*$H246*$N246*$CF$13)</f>
        <v>0</v>
      </c>
      <c r="CG246" s="124">
        <v>0</v>
      </c>
      <c r="CH246" s="124">
        <f t="shared" ref="CH246:CH253" si="916">(CG246*$E246*$G246*$H246*$M246*$CH$13)</f>
        <v>0</v>
      </c>
      <c r="CI246" s="124"/>
      <c r="CJ246" s="124">
        <f t="shared" ref="CJ246:CJ253" si="917">(CI246*$E246*$G246*$H246*$M246*$CJ$13)</f>
        <v>0</v>
      </c>
      <c r="CK246" s="124"/>
      <c r="CL246" s="124">
        <f t="shared" ref="CL246:CL253" si="918">(CK246*$E246*$G246*$H246*$M246*$CL$13)</f>
        <v>0</v>
      </c>
      <c r="CM246" s="124"/>
      <c r="CN246" s="124">
        <f t="shared" ref="CN246:CN253" si="919">(CM246*$E246*$G246*$H246*$M246*$CN$13)</f>
        <v>0</v>
      </c>
      <c r="CO246" s="124"/>
      <c r="CP246" s="124">
        <f t="shared" ref="CP246:CP253" si="920">(CO246*$E246*$G246*$H246*$M246*$CP$13)</f>
        <v>0</v>
      </c>
      <c r="CQ246" s="124"/>
      <c r="CR246" s="124">
        <f t="shared" ref="CR246:CR253" si="921">(CQ246*$E246*$G246*$H246*$M246*$CR$13)</f>
        <v>0</v>
      </c>
      <c r="CS246" s="124"/>
      <c r="CT246" s="124">
        <f t="shared" ref="CT246:CT253" si="922">(CS246*$E246*$G246*$H246*$N246*$CT$13)</f>
        <v>0</v>
      </c>
      <c r="CU246" s="124"/>
      <c r="CV246" s="124">
        <f t="shared" ref="CV246:CV253" si="923">(CU246*$E246*$G246*$H246*$N246*$CV$13)</f>
        <v>0</v>
      </c>
      <c r="CW246" s="124">
        <v>0</v>
      </c>
      <c r="CX246" s="124">
        <f t="shared" ref="CX246:CX253" si="924">(CW246*$E246*$G246*$H246*$N246*$CX$13)</f>
        <v>0</v>
      </c>
      <c r="CY246" s="140">
        <v>90</v>
      </c>
      <c r="CZ246" s="124">
        <f t="shared" ref="CZ246:CZ253" si="925">(CY246*$E246*$G246*$H246*$N246*$CZ$13)/12*11+(CY246*$F246*$G246*$H246*$N246*$CZ$13)/12</f>
        <v>1251613.0368000001</v>
      </c>
      <c r="DA246" s="124">
        <v>0</v>
      </c>
      <c r="DB246" s="129">
        <f t="shared" ref="DB246:DB253" si="926">(DA246*$E246*$G246*$H246*$N246*$DB$13)</f>
        <v>0</v>
      </c>
      <c r="DC246" s="124">
        <v>0</v>
      </c>
      <c r="DD246" s="124">
        <f t="shared" ref="DD246:DD253" si="927">(DC246*$E246*$G246*$H246*$N246*$DD$13)</f>
        <v>0</v>
      </c>
      <c r="DE246" s="141"/>
      <c r="DF246" s="124">
        <f t="shared" ref="DF246:DF253" si="928">(DE246*$E246*$G246*$H246*$N246*$DF$13)</f>
        <v>0</v>
      </c>
      <c r="DG246" s="124"/>
      <c r="DH246" s="124">
        <f t="shared" ref="DH246:DH251" si="929">(DG246*$E246*$G246*$H246*$N246*$DH$13)</f>
        <v>0</v>
      </c>
      <c r="DI246" s="124"/>
      <c r="DJ246" s="124">
        <f t="shared" ref="DJ246:DJ251" si="930">(DI246*$E246*$G246*$H246*$O246*$DJ$13)</f>
        <v>0</v>
      </c>
      <c r="DK246" s="124"/>
      <c r="DL246" s="129">
        <f t="shared" ref="DL246:DL252" si="931">(DK246*$E246*$G246*$H246*$P246*$DL$13)</f>
        <v>0</v>
      </c>
      <c r="DM246" s="124">
        <f t="shared" ref="DM246:DN253" si="932">SUM(Q246,S246,U246,W246,Y246,AA246,AC246,AE246,AG246,AI246,AK246,AM246,AS246,AW246,AY246,CC246,AO246,BC246,BE246,BG246,CQ246,BI246,BK246,AQ246,BO246,AU246,CS246,BQ246,CU246,BS246,BU246,BW246,CE246,BY246,CA246,CG246,CI246,CK246,CM246,CO246,CW246,CY246,BM246,BA246,DA246,DC246,DE246,DG246,DI246,DK246)</f>
        <v>477</v>
      </c>
      <c r="DN246" s="124">
        <f t="shared" si="932"/>
        <v>6736433.2895999989</v>
      </c>
    </row>
    <row r="247" spans="1:118" ht="18.75" x14ac:dyDescent="0.25">
      <c r="A247" s="104"/>
      <c r="B247" s="135">
        <v>211</v>
      </c>
      <c r="C247" s="235" t="s">
        <v>578</v>
      </c>
      <c r="D247" s="118" t="s">
        <v>579</v>
      </c>
      <c r="E247" s="107">
        <f t="shared" si="804"/>
        <v>23460</v>
      </c>
      <c r="F247" s="108">
        <v>23500</v>
      </c>
      <c r="G247" s="136">
        <v>0.79</v>
      </c>
      <c r="H247" s="149">
        <v>0.8</v>
      </c>
      <c r="I247" s="149"/>
      <c r="J247" s="149"/>
      <c r="K247" s="149"/>
      <c r="L247" s="195"/>
      <c r="M247" s="122">
        <v>1.4</v>
      </c>
      <c r="N247" s="122">
        <v>1.68</v>
      </c>
      <c r="O247" s="122">
        <v>2.23</v>
      </c>
      <c r="P247" s="123">
        <v>2.57</v>
      </c>
      <c r="Q247" s="124"/>
      <c r="R247" s="124">
        <f t="shared" si="855"/>
        <v>0</v>
      </c>
      <c r="S247" s="124"/>
      <c r="T247" s="124">
        <f t="shared" si="887"/>
        <v>0</v>
      </c>
      <c r="U247" s="124"/>
      <c r="V247" s="124">
        <f t="shared" si="888"/>
        <v>0</v>
      </c>
      <c r="W247" s="124"/>
      <c r="X247" s="124">
        <f t="shared" si="889"/>
        <v>0</v>
      </c>
      <c r="Y247" s="124">
        <v>0</v>
      </c>
      <c r="Z247" s="124">
        <f t="shared" si="830"/>
        <v>0</v>
      </c>
      <c r="AA247" s="124"/>
      <c r="AB247" s="124"/>
      <c r="AC247" s="124"/>
      <c r="AD247" s="124">
        <f t="shared" si="890"/>
        <v>0</v>
      </c>
      <c r="AE247" s="124"/>
      <c r="AF247" s="124">
        <f t="shared" ref="AF247:AF253" si="933">(AE247*E247*G247*H247*M247*$AF$13)/12+(AE247*E247*G247*H247*M247*$AF$14)/12*10+(AE247*F247*G247*H247*M247*$AF$14)/12</f>
        <v>0</v>
      </c>
      <c r="AG247" s="124"/>
      <c r="AH247" s="124">
        <f t="shared" si="891"/>
        <v>0</v>
      </c>
      <c r="AI247" s="124"/>
      <c r="AJ247" s="124"/>
      <c r="AK247" s="130"/>
      <c r="AL247" s="124">
        <f t="shared" si="892"/>
        <v>0</v>
      </c>
      <c r="AM247" s="124">
        <v>170</v>
      </c>
      <c r="AN247" s="124">
        <f t="shared" si="893"/>
        <v>3882186.8213333338</v>
      </c>
      <c r="AO247" s="124">
        <v>0</v>
      </c>
      <c r="AP247" s="124">
        <f t="shared" si="894"/>
        <v>0</v>
      </c>
      <c r="AQ247" s="124">
        <v>0</v>
      </c>
      <c r="AR247" s="124">
        <f t="shared" si="895"/>
        <v>0</v>
      </c>
      <c r="AS247" s="140">
        <v>0</v>
      </c>
      <c r="AT247" s="124">
        <f t="shared" si="896"/>
        <v>0</v>
      </c>
      <c r="AU247" s="124">
        <v>0</v>
      </c>
      <c r="AV247" s="129">
        <f t="shared" si="897"/>
        <v>0</v>
      </c>
      <c r="AW247" s="124"/>
      <c r="AX247" s="124">
        <f t="shared" si="898"/>
        <v>0</v>
      </c>
      <c r="AY247" s="124">
        <v>0</v>
      </c>
      <c r="AZ247" s="124">
        <f t="shared" si="899"/>
        <v>0</v>
      </c>
      <c r="BA247" s="124"/>
      <c r="BB247" s="124">
        <f t="shared" si="900"/>
        <v>0</v>
      </c>
      <c r="BC247" s="124">
        <v>0</v>
      </c>
      <c r="BD247" s="124">
        <f t="shared" si="901"/>
        <v>0</v>
      </c>
      <c r="BE247" s="124">
        <v>0</v>
      </c>
      <c r="BF247" s="124">
        <f t="shared" si="902"/>
        <v>0</v>
      </c>
      <c r="BG247" s="124">
        <v>0</v>
      </c>
      <c r="BH247" s="124">
        <f t="shared" si="903"/>
        <v>0</v>
      </c>
      <c r="BI247" s="124"/>
      <c r="BJ247" s="124">
        <f t="shared" si="904"/>
        <v>0</v>
      </c>
      <c r="BK247" s="124"/>
      <c r="BL247" s="124">
        <f t="shared" si="905"/>
        <v>0</v>
      </c>
      <c r="BM247" s="124">
        <v>0</v>
      </c>
      <c r="BN247" s="124">
        <f t="shared" si="906"/>
        <v>0</v>
      </c>
      <c r="BO247" s="124">
        <v>0</v>
      </c>
      <c r="BP247" s="124">
        <f t="shared" si="907"/>
        <v>0</v>
      </c>
      <c r="BQ247" s="124"/>
      <c r="BR247" s="124">
        <f t="shared" si="908"/>
        <v>0</v>
      </c>
      <c r="BS247" s="124"/>
      <c r="BT247" s="124">
        <f t="shared" si="909"/>
        <v>0</v>
      </c>
      <c r="BU247" s="124"/>
      <c r="BV247" s="124">
        <f t="shared" si="910"/>
        <v>0</v>
      </c>
      <c r="BW247" s="124"/>
      <c r="BX247" s="129">
        <f t="shared" si="911"/>
        <v>0</v>
      </c>
      <c r="BY247" s="124">
        <v>0</v>
      </c>
      <c r="BZ247" s="124">
        <f t="shared" si="912"/>
        <v>0</v>
      </c>
      <c r="CA247" s="124">
        <v>0</v>
      </c>
      <c r="CB247" s="124">
        <f t="shared" si="913"/>
        <v>0</v>
      </c>
      <c r="CC247" s="124">
        <v>0</v>
      </c>
      <c r="CD247" s="124">
        <f t="shared" si="914"/>
        <v>0</v>
      </c>
      <c r="CE247" s="124"/>
      <c r="CF247" s="124">
        <f t="shared" si="915"/>
        <v>0</v>
      </c>
      <c r="CG247" s="124">
        <v>0</v>
      </c>
      <c r="CH247" s="124">
        <f t="shared" si="916"/>
        <v>0</v>
      </c>
      <c r="CI247" s="124"/>
      <c r="CJ247" s="124">
        <f t="shared" si="917"/>
        <v>0</v>
      </c>
      <c r="CK247" s="124"/>
      <c r="CL247" s="124">
        <f t="shared" si="918"/>
        <v>0</v>
      </c>
      <c r="CM247" s="124"/>
      <c r="CN247" s="124">
        <f t="shared" si="919"/>
        <v>0</v>
      </c>
      <c r="CO247" s="124"/>
      <c r="CP247" s="124">
        <f t="shared" si="920"/>
        <v>0</v>
      </c>
      <c r="CQ247" s="124"/>
      <c r="CR247" s="124">
        <f t="shared" si="921"/>
        <v>0</v>
      </c>
      <c r="CS247" s="124"/>
      <c r="CT247" s="124">
        <f t="shared" si="922"/>
        <v>0</v>
      </c>
      <c r="CU247" s="124"/>
      <c r="CV247" s="124">
        <f t="shared" si="923"/>
        <v>0</v>
      </c>
      <c r="CW247" s="124">
        <v>0</v>
      </c>
      <c r="CX247" s="124">
        <f t="shared" si="924"/>
        <v>0</v>
      </c>
      <c r="CY247" s="140">
        <v>70</v>
      </c>
      <c r="CZ247" s="124">
        <f t="shared" si="925"/>
        <v>1569483.0144</v>
      </c>
      <c r="DA247" s="124">
        <v>0</v>
      </c>
      <c r="DB247" s="129">
        <f t="shared" si="926"/>
        <v>0</v>
      </c>
      <c r="DC247" s="124">
        <v>0</v>
      </c>
      <c r="DD247" s="124">
        <f t="shared" si="927"/>
        <v>0</v>
      </c>
      <c r="DE247" s="141"/>
      <c r="DF247" s="124">
        <f t="shared" si="928"/>
        <v>0</v>
      </c>
      <c r="DG247" s="124"/>
      <c r="DH247" s="124">
        <f t="shared" si="929"/>
        <v>0</v>
      </c>
      <c r="DI247" s="124"/>
      <c r="DJ247" s="124">
        <f t="shared" si="930"/>
        <v>0</v>
      </c>
      <c r="DK247" s="124"/>
      <c r="DL247" s="129">
        <f t="shared" si="931"/>
        <v>0</v>
      </c>
      <c r="DM247" s="124">
        <f t="shared" si="932"/>
        <v>240</v>
      </c>
      <c r="DN247" s="124">
        <f t="shared" si="932"/>
        <v>5451669.8357333336</v>
      </c>
    </row>
    <row r="248" spans="1:118" ht="18.75" x14ac:dyDescent="0.25">
      <c r="A248" s="104"/>
      <c r="B248" s="135">
        <v>212</v>
      </c>
      <c r="C248" s="235" t="s">
        <v>580</v>
      </c>
      <c r="D248" s="118" t="s">
        <v>581</v>
      </c>
      <c r="E248" s="107">
        <f t="shared" si="804"/>
        <v>23460</v>
      </c>
      <c r="F248" s="108">
        <v>23500</v>
      </c>
      <c r="G248" s="136">
        <v>1.07</v>
      </c>
      <c r="H248" s="149">
        <v>0.8</v>
      </c>
      <c r="I248" s="149"/>
      <c r="J248" s="149"/>
      <c r="K248" s="149"/>
      <c r="L248" s="195"/>
      <c r="M248" s="122">
        <v>1.4</v>
      </c>
      <c r="N248" s="122">
        <v>1.68</v>
      </c>
      <c r="O248" s="122">
        <v>2.23</v>
      </c>
      <c r="P248" s="123">
        <v>2.57</v>
      </c>
      <c r="Q248" s="124"/>
      <c r="R248" s="124">
        <f t="shared" si="855"/>
        <v>0</v>
      </c>
      <c r="S248" s="124"/>
      <c r="T248" s="124">
        <f t="shared" si="887"/>
        <v>0</v>
      </c>
      <c r="U248" s="124"/>
      <c r="V248" s="124">
        <f t="shared" si="888"/>
        <v>0</v>
      </c>
      <c r="W248" s="124"/>
      <c r="X248" s="124">
        <f t="shared" si="889"/>
        <v>0</v>
      </c>
      <c r="Y248" s="124">
        <v>0</v>
      </c>
      <c r="Z248" s="124">
        <f t="shared" si="830"/>
        <v>0</v>
      </c>
      <c r="AA248" s="124"/>
      <c r="AB248" s="124"/>
      <c r="AC248" s="124"/>
      <c r="AD248" s="124">
        <f t="shared" si="890"/>
        <v>0</v>
      </c>
      <c r="AE248" s="124"/>
      <c r="AF248" s="124">
        <f t="shared" si="933"/>
        <v>0</v>
      </c>
      <c r="AG248" s="124"/>
      <c r="AH248" s="124">
        <f t="shared" si="891"/>
        <v>0</v>
      </c>
      <c r="AI248" s="124"/>
      <c r="AJ248" s="124"/>
      <c r="AK248" s="125"/>
      <c r="AL248" s="124">
        <f t="shared" si="892"/>
        <v>0</v>
      </c>
      <c r="AM248" s="124">
        <v>60</v>
      </c>
      <c r="AN248" s="124">
        <f t="shared" si="893"/>
        <v>1855818.2720000001</v>
      </c>
      <c r="AO248" s="124">
        <v>0</v>
      </c>
      <c r="AP248" s="124">
        <f t="shared" si="894"/>
        <v>0</v>
      </c>
      <c r="AQ248" s="124">
        <v>0</v>
      </c>
      <c r="AR248" s="124">
        <f t="shared" si="895"/>
        <v>0</v>
      </c>
      <c r="AS248" s="140">
        <v>0</v>
      </c>
      <c r="AT248" s="124">
        <f t="shared" si="896"/>
        <v>0</v>
      </c>
      <c r="AU248" s="124">
        <v>0</v>
      </c>
      <c r="AV248" s="129">
        <f t="shared" si="897"/>
        <v>0</v>
      </c>
      <c r="AW248" s="124"/>
      <c r="AX248" s="124">
        <f t="shared" si="898"/>
        <v>0</v>
      </c>
      <c r="AY248" s="124"/>
      <c r="AZ248" s="124">
        <f t="shared" si="899"/>
        <v>0</v>
      </c>
      <c r="BA248" s="124"/>
      <c r="BB248" s="124">
        <f t="shared" si="900"/>
        <v>0</v>
      </c>
      <c r="BC248" s="124">
        <v>0</v>
      </c>
      <c r="BD248" s="124">
        <f t="shared" si="901"/>
        <v>0</v>
      </c>
      <c r="BE248" s="124">
        <v>0</v>
      </c>
      <c r="BF248" s="124">
        <f t="shared" si="902"/>
        <v>0</v>
      </c>
      <c r="BG248" s="124">
        <v>0</v>
      </c>
      <c r="BH248" s="124">
        <f t="shared" si="903"/>
        <v>0</v>
      </c>
      <c r="BI248" s="124"/>
      <c r="BJ248" s="124">
        <f t="shared" si="904"/>
        <v>0</v>
      </c>
      <c r="BK248" s="124"/>
      <c r="BL248" s="124">
        <f t="shared" si="905"/>
        <v>0</v>
      </c>
      <c r="BM248" s="124">
        <v>0</v>
      </c>
      <c r="BN248" s="124">
        <f t="shared" si="906"/>
        <v>0</v>
      </c>
      <c r="BO248" s="124">
        <v>0</v>
      </c>
      <c r="BP248" s="124">
        <f t="shared" si="907"/>
        <v>0</v>
      </c>
      <c r="BQ248" s="124"/>
      <c r="BR248" s="124">
        <f t="shared" si="908"/>
        <v>0</v>
      </c>
      <c r="BS248" s="124"/>
      <c r="BT248" s="124">
        <f t="shared" si="909"/>
        <v>0</v>
      </c>
      <c r="BU248" s="124"/>
      <c r="BV248" s="124">
        <f t="shared" si="910"/>
        <v>0</v>
      </c>
      <c r="BW248" s="124"/>
      <c r="BX248" s="129">
        <f t="shared" si="911"/>
        <v>0</v>
      </c>
      <c r="BY248" s="124">
        <v>0</v>
      </c>
      <c r="BZ248" s="124">
        <f t="shared" si="912"/>
        <v>0</v>
      </c>
      <c r="CA248" s="124">
        <v>0</v>
      </c>
      <c r="CB248" s="124">
        <f t="shared" si="913"/>
        <v>0</v>
      </c>
      <c r="CC248" s="124">
        <v>0</v>
      </c>
      <c r="CD248" s="124">
        <f t="shared" si="914"/>
        <v>0</v>
      </c>
      <c r="CE248" s="124"/>
      <c r="CF248" s="124">
        <f t="shared" si="915"/>
        <v>0</v>
      </c>
      <c r="CG248" s="124">
        <v>0</v>
      </c>
      <c r="CH248" s="124">
        <f t="shared" si="916"/>
        <v>0</v>
      </c>
      <c r="CI248" s="124"/>
      <c r="CJ248" s="124">
        <f t="shared" si="917"/>
        <v>0</v>
      </c>
      <c r="CK248" s="124"/>
      <c r="CL248" s="124">
        <f t="shared" si="918"/>
        <v>0</v>
      </c>
      <c r="CM248" s="124"/>
      <c r="CN248" s="124">
        <f t="shared" si="919"/>
        <v>0</v>
      </c>
      <c r="CO248" s="124"/>
      <c r="CP248" s="124">
        <f t="shared" si="920"/>
        <v>0</v>
      </c>
      <c r="CQ248" s="124"/>
      <c r="CR248" s="124">
        <f t="shared" si="921"/>
        <v>0</v>
      </c>
      <c r="CS248" s="124"/>
      <c r="CT248" s="124">
        <f t="shared" si="922"/>
        <v>0</v>
      </c>
      <c r="CU248" s="124"/>
      <c r="CV248" s="124">
        <f t="shared" si="923"/>
        <v>0</v>
      </c>
      <c r="CW248" s="124">
        <v>0</v>
      </c>
      <c r="CX248" s="124">
        <f t="shared" si="924"/>
        <v>0</v>
      </c>
      <c r="CY248" s="140">
        <v>30</v>
      </c>
      <c r="CZ248" s="124">
        <f t="shared" si="925"/>
        <v>911038.06080000009</v>
      </c>
      <c r="DA248" s="124">
        <v>0</v>
      </c>
      <c r="DB248" s="129">
        <f t="shared" si="926"/>
        <v>0</v>
      </c>
      <c r="DC248" s="124">
        <v>0</v>
      </c>
      <c r="DD248" s="124">
        <f t="shared" si="927"/>
        <v>0</v>
      </c>
      <c r="DE248" s="141"/>
      <c r="DF248" s="124">
        <f t="shared" si="928"/>
        <v>0</v>
      </c>
      <c r="DG248" s="124"/>
      <c r="DH248" s="124">
        <f t="shared" si="929"/>
        <v>0</v>
      </c>
      <c r="DI248" s="124"/>
      <c r="DJ248" s="124">
        <f t="shared" si="930"/>
        <v>0</v>
      </c>
      <c r="DK248" s="124"/>
      <c r="DL248" s="129">
        <f t="shared" si="931"/>
        <v>0</v>
      </c>
      <c r="DM248" s="124">
        <f t="shared" si="932"/>
        <v>90</v>
      </c>
      <c r="DN248" s="124">
        <f t="shared" si="932"/>
        <v>2766856.3328</v>
      </c>
    </row>
    <row r="249" spans="1:118" ht="18.75" x14ac:dyDescent="0.25">
      <c r="A249" s="104"/>
      <c r="B249" s="135">
        <v>213</v>
      </c>
      <c r="C249" s="235" t="s">
        <v>582</v>
      </c>
      <c r="D249" s="118" t="s">
        <v>583</v>
      </c>
      <c r="E249" s="107">
        <f t="shared" si="804"/>
        <v>23460</v>
      </c>
      <c r="F249" s="108">
        <v>23500</v>
      </c>
      <c r="G249" s="136">
        <v>1.19</v>
      </c>
      <c r="H249" s="149">
        <v>0.8</v>
      </c>
      <c r="I249" s="149"/>
      <c r="J249" s="149"/>
      <c r="K249" s="149"/>
      <c r="L249" s="195"/>
      <c r="M249" s="122">
        <v>1.4</v>
      </c>
      <c r="N249" s="122">
        <v>1.68</v>
      </c>
      <c r="O249" s="122">
        <v>2.23</v>
      </c>
      <c r="P249" s="123">
        <v>2.57</v>
      </c>
      <c r="Q249" s="124"/>
      <c r="R249" s="124">
        <f t="shared" si="855"/>
        <v>0</v>
      </c>
      <c r="S249" s="124"/>
      <c r="T249" s="124">
        <f t="shared" si="887"/>
        <v>0</v>
      </c>
      <c r="U249" s="124"/>
      <c r="V249" s="124">
        <f t="shared" si="888"/>
        <v>0</v>
      </c>
      <c r="W249" s="124"/>
      <c r="X249" s="124">
        <f t="shared" si="889"/>
        <v>0</v>
      </c>
      <c r="Y249" s="124">
        <v>0</v>
      </c>
      <c r="Z249" s="124">
        <f t="shared" si="830"/>
        <v>0</v>
      </c>
      <c r="AA249" s="124"/>
      <c r="AB249" s="124"/>
      <c r="AC249" s="124"/>
      <c r="AD249" s="124">
        <f t="shared" si="890"/>
        <v>0</v>
      </c>
      <c r="AE249" s="124"/>
      <c r="AF249" s="124">
        <f t="shared" si="933"/>
        <v>0</v>
      </c>
      <c r="AG249" s="124"/>
      <c r="AH249" s="124">
        <f t="shared" si="891"/>
        <v>0</v>
      </c>
      <c r="AI249" s="124"/>
      <c r="AJ249" s="124"/>
      <c r="AK249" s="125"/>
      <c r="AL249" s="124">
        <f t="shared" si="892"/>
        <v>0</v>
      </c>
      <c r="AM249" s="124">
        <v>123</v>
      </c>
      <c r="AN249" s="124">
        <f t="shared" si="893"/>
        <v>4231092.2192000002</v>
      </c>
      <c r="AO249" s="124">
        <v>0</v>
      </c>
      <c r="AP249" s="124">
        <f t="shared" si="894"/>
        <v>0</v>
      </c>
      <c r="AQ249" s="124">
        <v>0</v>
      </c>
      <c r="AR249" s="124">
        <f t="shared" si="895"/>
        <v>0</v>
      </c>
      <c r="AS249" s="140">
        <v>0</v>
      </c>
      <c r="AT249" s="124">
        <f t="shared" si="896"/>
        <v>0</v>
      </c>
      <c r="AU249" s="124">
        <v>0</v>
      </c>
      <c r="AV249" s="129">
        <f t="shared" si="897"/>
        <v>0</v>
      </c>
      <c r="AW249" s="124"/>
      <c r="AX249" s="124">
        <f t="shared" si="898"/>
        <v>0</v>
      </c>
      <c r="AY249" s="124"/>
      <c r="AZ249" s="124">
        <f t="shared" si="899"/>
        <v>0</v>
      </c>
      <c r="BA249" s="124"/>
      <c r="BB249" s="124">
        <f t="shared" si="900"/>
        <v>0</v>
      </c>
      <c r="BC249" s="124">
        <v>0</v>
      </c>
      <c r="BD249" s="124">
        <f t="shared" si="901"/>
        <v>0</v>
      </c>
      <c r="BE249" s="124">
        <v>0</v>
      </c>
      <c r="BF249" s="124">
        <f t="shared" si="902"/>
        <v>0</v>
      </c>
      <c r="BG249" s="124">
        <v>0</v>
      </c>
      <c r="BH249" s="124">
        <f t="shared" si="903"/>
        <v>0</v>
      </c>
      <c r="BI249" s="124"/>
      <c r="BJ249" s="124">
        <f t="shared" si="904"/>
        <v>0</v>
      </c>
      <c r="BK249" s="124"/>
      <c r="BL249" s="124">
        <f t="shared" si="905"/>
        <v>0</v>
      </c>
      <c r="BM249" s="124">
        <v>0</v>
      </c>
      <c r="BN249" s="124">
        <f t="shared" si="906"/>
        <v>0</v>
      </c>
      <c r="BO249" s="124">
        <v>0</v>
      </c>
      <c r="BP249" s="124">
        <f t="shared" si="907"/>
        <v>0</v>
      </c>
      <c r="BQ249" s="124"/>
      <c r="BR249" s="124">
        <f t="shared" si="908"/>
        <v>0</v>
      </c>
      <c r="BS249" s="124"/>
      <c r="BT249" s="124">
        <f t="shared" si="909"/>
        <v>0</v>
      </c>
      <c r="BU249" s="124"/>
      <c r="BV249" s="124">
        <f t="shared" si="910"/>
        <v>0</v>
      </c>
      <c r="BW249" s="124"/>
      <c r="BX249" s="129">
        <f t="shared" si="911"/>
        <v>0</v>
      </c>
      <c r="BY249" s="124">
        <v>0</v>
      </c>
      <c r="BZ249" s="124">
        <f t="shared" si="912"/>
        <v>0</v>
      </c>
      <c r="CA249" s="124">
        <v>0</v>
      </c>
      <c r="CB249" s="124">
        <f t="shared" si="913"/>
        <v>0</v>
      </c>
      <c r="CC249" s="124">
        <v>0</v>
      </c>
      <c r="CD249" s="124">
        <f t="shared" si="914"/>
        <v>0</v>
      </c>
      <c r="CE249" s="124"/>
      <c r="CF249" s="124">
        <f t="shared" si="915"/>
        <v>0</v>
      </c>
      <c r="CG249" s="124">
        <v>0</v>
      </c>
      <c r="CH249" s="124">
        <f t="shared" si="916"/>
        <v>0</v>
      </c>
      <c r="CI249" s="124"/>
      <c r="CJ249" s="124">
        <f t="shared" si="917"/>
        <v>0</v>
      </c>
      <c r="CK249" s="124"/>
      <c r="CL249" s="124">
        <f t="shared" si="918"/>
        <v>0</v>
      </c>
      <c r="CM249" s="124"/>
      <c r="CN249" s="124">
        <f t="shared" si="919"/>
        <v>0</v>
      </c>
      <c r="CO249" s="124"/>
      <c r="CP249" s="124">
        <f t="shared" si="920"/>
        <v>0</v>
      </c>
      <c r="CQ249" s="124"/>
      <c r="CR249" s="124">
        <f t="shared" si="921"/>
        <v>0</v>
      </c>
      <c r="CS249" s="124"/>
      <c r="CT249" s="124">
        <f t="shared" si="922"/>
        <v>0</v>
      </c>
      <c r="CU249" s="124"/>
      <c r="CV249" s="124">
        <f t="shared" si="923"/>
        <v>0</v>
      </c>
      <c r="CW249" s="124">
        <v>0</v>
      </c>
      <c r="CX249" s="124">
        <f t="shared" si="924"/>
        <v>0</v>
      </c>
      <c r="CY249" s="140">
        <v>100</v>
      </c>
      <c r="CZ249" s="124">
        <f t="shared" si="925"/>
        <v>3377368.5120000001</v>
      </c>
      <c r="DA249" s="124">
        <v>0</v>
      </c>
      <c r="DB249" s="129">
        <f t="shared" si="926"/>
        <v>0</v>
      </c>
      <c r="DC249" s="124">
        <v>0</v>
      </c>
      <c r="DD249" s="124">
        <f t="shared" si="927"/>
        <v>0</v>
      </c>
      <c r="DE249" s="141"/>
      <c r="DF249" s="124">
        <f t="shared" si="928"/>
        <v>0</v>
      </c>
      <c r="DG249" s="124"/>
      <c r="DH249" s="124">
        <f t="shared" si="929"/>
        <v>0</v>
      </c>
      <c r="DI249" s="124"/>
      <c r="DJ249" s="124">
        <f t="shared" si="930"/>
        <v>0</v>
      </c>
      <c r="DK249" s="124"/>
      <c r="DL249" s="129">
        <f t="shared" si="931"/>
        <v>0</v>
      </c>
      <c r="DM249" s="124">
        <f t="shared" si="932"/>
        <v>223</v>
      </c>
      <c r="DN249" s="124">
        <f t="shared" si="932"/>
        <v>7608460.7312000003</v>
      </c>
    </row>
    <row r="250" spans="1:118" ht="18.75" x14ac:dyDescent="0.25">
      <c r="A250" s="104"/>
      <c r="B250" s="135">
        <v>214</v>
      </c>
      <c r="C250" s="235" t="s">
        <v>584</v>
      </c>
      <c r="D250" s="118" t="s">
        <v>585</v>
      </c>
      <c r="E250" s="107">
        <f t="shared" si="804"/>
        <v>23460</v>
      </c>
      <c r="F250" s="108">
        <v>23500</v>
      </c>
      <c r="G250" s="136">
        <v>2.11</v>
      </c>
      <c r="H250" s="149">
        <v>1</v>
      </c>
      <c r="I250" s="150"/>
      <c r="J250" s="150"/>
      <c r="K250" s="150"/>
      <c r="L250" s="148"/>
      <c r="M250" s="122">
        <v>1.4</v>
      </c>
      <c r="N250" s="122">
        <v>1.68</v>
      </c>
      <c r="O250" s="122">
        <v>2.23</v>
      </c>
      <c r="P250" s="123">
        <v>2.57</v>
      </c>
      <c r="Q250" s="124"/>
      <c r="R250" s="124">
        <f t="shared" si="855"/>
        <v>0</v>
      </c>
      <c r="S250" s="124"/>
      <c r="T250" s="124">
        <f t="shared" si="887"/>
        <v>0</v>
      </c>
      <c r="U250" s="124"/>
      <c r="V250" s="124">
        <f t="shared" si="888"/>
        <v>0</v>
      </c>
      <c r="W250" s="124"/>
      <c r="X250" s="124">
        <f t="shared" si="889"/>
        <v>0</v>
      </c>
      <c r="Y250" s="124">
        <v>0</v>
      </c>
      <c r="Z250" s="124">
        <f t="shared" si="830"/>
        <v>0</v>
      </c>
      <c r="AA250" s="124"/>
      <c r="AB250" s="124"/>
      <c r="AC250" s="124"/>
      <c r="AD250" s="124">
        <f t="shared" si="890"/>
        <v>0</v>
      </c>
      <c r="AE250" s="124"/>
      <c r="AF250" s="124">
        <f t="shared" si="933"/>
        <v>0</v>
      </c>
      <c r="AG250" s="124"/>
      <c r="AH250" s="124">
        <f t="shared" si="891"/>
        <v>0</v>
      </c>
      <c r="AI250" s="124"/>
      <c r="AJ250" s="124"/>
      <c r="AK250" s="125"/>
      <c r="AL250" s="124">
        <f t="shared" si="892"/>
        <v>0</v>
      </c>
      <c r="AM250" s="124">
        <v>100</v>
      </c>
      <c r="AN250" s="124">
        <f t="shared" si="893"/>
        <v>7624175.5333333341</v>
      </c>
      <c r="AO250" s="124">
        <v>0</v>
      </c>
      <c r="AP250" s="124">
        <f t="shared" si="894"/>
        <v>0</v>
      </c>
      <c r="AQ250" s="124">
        <v>0</v>
      </c>
      <c r="AR250" s="124">
        <f t="shared" si="895"/>
        <v>0</v>
      </c>
      <c r="AS250" s="140">
        <v>0</v>
      </c>
      <c r="AT250" s="124">
        <f t="shared" si="896"/>
        <v>0</v>
      </c>
      <c r="AU250" s="124">
        <v>0</v>
      </c>
      <c r="AV250" s="129">
        <f t="shared" si="897"/>
        <v>0</v>
      </c>
      <c r="AW250" s="124"/>
      <c r="AX250" s="124">
        <f t="shared" si="898"/>
        <v>0</v>
      </c>
      <c r="AY250" s="124">
        <v>0</v>
      </c>
      <c r="AZ250" s="124">
        <f t="shared" si="899"/>
        <v>0</v>
      </c>
      <c r="BA250" s="124"/>
      <c r="BB250" s="124">
        <f t="shared" si="900"/>
        <v>0</v>
      </c>
      <c r="BC250" s="124">
        <v>0</v>
      </c>
      <c r="BD250" s="124">
        <f t="shared" si="901"/>
        <v>0</v>
      </c>
      <c r="BE250" s="124">
        <v>0</v>
      </c>
      <c r="BF250" s="124">
        <f t="shared" si="902"/>
        <v>0</v>
      </c>
      <c r="BG250" s="124">
        <v>0</v>
      </c>
      <c r="BH250" s="124">
        <f t="shared" si="903"/>
        <v>0</v>
      </c>
      <c r="BI250" s="124"/>
      <c r="BJ250" s="124">
        <f t="shared" si="904"/>
        <v>0</v>
      </c>
      <c r="BK250" s="124"/>
      <c r="BL250" s="124">
        <f t="shared" si="905"/>
        <v>0</v>
      </c>
      <c r="BM250" s="124">
        <v>0</v>
      </c>
      <c r="BN250" s="124">
        <f t="shared" si="906"/>
        <v>0</v>
      </c>
      <c r="BO250" s="124">
        <v>0</v>
      </c>
      <c r="BP250" s="124">
        <f t="shared" si="907"/>
        <v>0</v>
      </c>
      <c r="BQ250" s="124"/>
      <c r="BR250" s="124">
        <f t="shared" si="908"/>
        <v>0</v>
      </c>
      <c r="BS250" s="124"/>
      <c r="BT250" s="124">
        <f t="shared" si="909"/>
        <v>0</v>
      </c>
      <c r="BU250" s="124"/>
      <c r="BV250" s="124">
        <f t="shared" si="910"/>
        <v>0</v>
      </c>
      <c r="BW250" s="124"/>
      <c r="BX250" s="129">
        <f t="shared" si="911"/>
        <v>0</v>
      </c>
      <c r="BY250" s="124">
        <v>0</v>
      </c>
      <c r="BZ250" s="124">
        <f t="shared" si="912"/>
        <v>0</v>
      </c>
      <c r="CA250" s="124">
        <v>0</v>
      </c>
      <c r="CB250" s="124">
        <f t="shared" si="913"/>
        <v>0</v>
      </c>
      <c r="CC250" s="124">
        <v>0</v>
      </c>
      <c r="CD250" s="124">
        <f t="shared" si="914"/>
        <v>0</v>
      </c>
      <c r="CE250" s="124"/>
      <c r="CF250" s="124">
        <f t="shared" si="915"/>
        <v>0</v>
      </c>
      <c r="CG250" s="124">
        <v>0</v>
      </c>
      <c r="CH250" s="124">
        <f t="shared" si="916"/>
        <v>0</v>
      </c>
      <c r="CI250" s="124"/>
      <c r="CJ250" s="124">
        <f t="shared" si="917"/>
        <v>0</v>
      </c>
      <c r="CK250" s="124"/>
      <c r="CL250" s="124">
        <f t="shared" si="918"/>
        <v>0</v>
      </c>
      <c r="CM250" s="124"/>
      <c r="CN250" s="124">
        <f t="shared" si="919"/>
        <v>0</v>
      </c>
      <c r="CO250" s="124"/>
      <c r="CP250" s="124">
        <f t="shared" si="920"/>
        <v>0</v>
      </c>
      <c r="CQ250" s="124"/>
      <c r="CR250" s="124">
        <f t="shared" si="921"/>
        <v>0</v>
      </c>
      <c r="CS250" s="124"/>
      <c r="CT250" s="124">
        <f t="shared" si="922"/>
        <v>0</v>
      </c>
      <c r="CU250" s="124"/>
      <c r="CV250" s="124">
        <f t="shared" si="923"/>
        <v>0</v>
      </c>
      <c r="CW250" s="124">
        <v>0</v>
      </c>
      <c r="CX250" s="124">
        <f t="shared" si="924"/>
        <v>0</v>
      </c>
      <c r="CY250" s="140">
        <v>3</v>
      </c>
      <c r="CZ250" s="124">
        <f t="shared" si="925"/>
        <v>224566.62480000002</v>
      </c>
      <c r="DA250" s="124">
        <v>0</v>
      </c>
      <c r="DB250" s="129">
        <f t="shared" si="926"/>
        <v>0</v>
      </c>
      <c r="DC250" s="124">
        <v>0</v>
      </c>
      <c r="DD250" s="124">
        <f t="shared" si="927"/>
        <v>0</v>
      </c>
      <c r="DE250" s="141"/>
      <c r="DF250" s="124">
        <f t="shared" si="928"/>
        <v>0</v>
      </c>
      <c r="DG250" s="124"/>
      <c r="DH250" s="124">
        <f t="shared" si="929"/>
        <v>0</v>
      </c>
      <c r="DI250" s="124"/>
      <c r="DJ250" s="124">
        <f t="shared" si="930"/>
        <v>0</v>
      </c>
      <c r="DK250" s="124"/>
      <c r="DL250" s="129">
        <f t="shared" si="931"/>
        <v>0</v>
      </c>
      <c r="DM250" s="124">
        <f t="shared" si="932"/>
        <v>103</v>
      </c>
      <c r="DN250" s="124">
        <f t="shared" si="932"/>
        <v>7848742.1581333345</v>
      </c>
    </row>
    <row r="251" spans="1:118" ht="18.75" customHeight="1" x14ac:dyDescent="0.25">
      <c r="A251" s="104"/>
      <c r="B251" s="135">
        <v>215</v>
      </c>
      <c r="C251" s="235" t="s">
        <v>586</v>
      </c>
      <c r="D251" s="118" t="s">
        <v>587</v>
      </c>
      <c r="E251" s="107">
        <f t="shared" si="804"/>
        <v>23460</v>
      </c>
      <c r="F251" s="108">
        <v>23500</v>
      </c>
      <c r="G251" s="136">
        <v>2.33</v>
      </c>
      <c r="H251" s="149">
        <v>0.8</v>
      </c>
      <c r="I251" s="149"/>
      <c r="J251" s="149"/>
      <c r="K251" s="149"/>
      <c r="L251" s="195"/>
      <c r="M251" s="122">
        <v>1.4</v>
      </c>
      <c r="N251" s="122">
        <v>1.68</v>
      </c>
      <c r="O251" s="122">
        <v>2.23</v>
      </c>
      <c r="P251" s="123">
        <v>2.57</v>
      </c>
      <c r="Q251" s="124"/>
      <c r="R251" s="124">
        <f t="shared" si="855"/>
        <v>0</v>
      </c>
      <c r="S251" s="124"/>
      <c r="T251" s="124">
        <f t="shared" si="887"/>
        <v>0</v>
      </c>
      <c r="U251" s="124"/>
      <c r="V251" s="124">
        <f t="shared" si="888"/>
        <v>0</v>
      </c>
      <c r="W251" s="124"/>
      <c r="X251" s="124">
        <f t="shared" si="889"/>
        <v>0</v>
      </c>
      <c r="Y251" s="124"/>
      <c r="Z251" s="124">
        <f t="shared" si="830"/>
        <v>0</v>
      </c>
      <c r="AA251" s="124"/>
      <c r="AB251" s="124"/>
      <c r="AC251" s="124"/>
      <c r="AD251" s="124">
        <f t="shared" si="890"/>
        <v>0</v>
      </c>
      <c r="AE251" s="124"/>
      <c r="AF251" s="124">
        <f t="shared" si="933"/>
        <v>0</v>
      </c>
      <c r="AG251" s="124"/>
      <c r="AH251" s="124">
        <f t="shared" si="891"/>
        <v>0</v>
      </c>
      <c r="AI251" s="124"/>
      <c r="AJ251" s="124"/>
      <c r="AK251" s="125"/>
      <c r="AL251" s="124">
        <f t="shared" si="892"/>
        <v>0</v>
      </c>
      <c r="AM251" s="124">
        <v>18</v>
      </c>
      <c r="AN251" s="124">
        <f t="shared" si="893"/>
        <v>1212352.3104000001</v>
      </c>
      <c r="AO251" s="124"/>
      <c r="AP251" s="124">
        <f t="shared" si="894"/>
        <v>0</v>
      </c>
      <c r="AQ251" s="124"/>
      <c r="AR251" s="124">
        <f t="shared" si="895"/>
        <v>0</v>
      </c>
      <c r="AS251" s="140">
        <v>0</v>
      </c>
      <c r="AT251" s="124">
        <f t="shared" si="896"/>
        <v>0</v>
      </c>
      <c r="AU251" s="124"/>
      <c r="AV251" s="129">
        <f t="shared" si="897"/>
        <v>0</v>
      </c>
      <c r="AW251" s="124"/>
      <c r="AX251" s="124">
        <f t="shared" si="898"/>
        <v>0</v>
      </c>
      <c r="AY251" s="124">
        <v>0</v>
      </c>
      <c r="AZ251" s="124">
        <f t="shared" si="899"/>
        <v>0</v>
      </c>
      <c r="BA251" s="124"/>
      <c r="BB251" s="124">
        <f t="shared" si="900"/>
        <v>0</v>
      </c>
      <c r="BC251" s="124"/>
      <c r="BD251" s="124">
        <f t="shared" si="901"/>
        <v>0</v>
      </c>
      <c r="BE251" s="124"/>
      <c r="BF251" s="124">
        <f t="shared" si="902"/>
        <v>0</v>
      </c>
      <c r="BG251" s="124"/>
      <c r="BH251" s="124">
        <f t="shared" si="903"/>
        <v>0</v>
      </c>
      <c r="BI251" s="124"/>
      <c r="BJ251" s="124">
        <f t="shared" si="904"/>
        <v>0</v>
      </c>
      <c r="BK251" s="124"/>
      <c r="BL251" s="124">
        <f t="shared" si="905"/>
        <v>0</v>
      </c>
      <c r="BM251" s="124"/>
      <c r="BN251" s="124">
        <f t="shared" si="906"/>
        <v>0</v>
      </c>
      <c r="BO251" s="124"/>
      <c r="BP251" s="124">
        <f t="shared" si="907"/>
        <v>0</v>
      </c>
      <c r="BQ251" s="124"/>
      <c r="BR251" s="124">
        <f t="shared" si="908"/>
        <v>0</v>
      </c>
      <c r="BS251" s="124"/>
      <c r="BT251" s="124">
        <f t="shared" si="909"/>
        <v>0</v>
      </c>
      <c r="BU251" s="124"/>
      <c r="BV251" s="124">
        <f t="shared" si="910"/>
        <v>0</v>
      </c>
      <c r="BW251" s="124"/>
      <c r="BX251" s="129">
        <f t="shared" si="911"/>
        <v>0</v>
      </c>
      <c r="BY251" s="124"/>
      <c r="BZ251" s="124">
        <f t="shared" si="912"/>
        <v>0</v>
      </c>
      <c r="CA251" s="124"/>
      <c r="CB251" s="124">
        <f t="shared" si="913"/>
        <v>0</v>
      </c>
      <c r="CC251" s="124"/>
      <c r="CD251" s="124">
        <f t="shared" si="914"/>
        <v>0</v>
      </c>
      <c r="CE251" s="124"/>
      <c r="CF251" s="124">
        <f t="shared" si="915"/>
        <v>0</v>
      </c>
      <c r="CG251" s="124"/>
      <c r="CH251" s="124">
        <f t="shared" si="916"/>
        <v>0</v>
      </c>
      <c r="CI251" s="124"/>
      <c r="CJ251" s="124">
        <f t="shared" si="917"/>
        <v>0</v>
      </c>
      <c r="CK251" s="124"/>
      <c r="CL251" s="124">
        <f t="shared" si="918"/>
        <v>0</v>
      </c>
      <c r="CM251" s="124"/>
      <c r="CN251" s="124">
        <f t="shared" si="919"/>
        <v>0</v>
      </c>
      <c r="CO251" s="124"/>
      <c r="CP251" s="124">
        <f t="shared" si="920"/>
        <v>0</v>
      </c>
      <c r="CQ251" s="124"/>
      <c r="CR251" s="124">
        <f t="shared" si="921"/>
        <v>0</v>
      </c>
      <c r="CS251" s="124"/>
      <c r="CT251" s="124">
        <f t="shared" si="922"/>
        <v>0</v>
      </c>
      <c r="CU251" s="124"/>
      <c r="CV251" s="124">
        <f t="shared" si="923"/>
        <v>0</v>
      </c>
      <c r="CW251" s="124"/>
      <c r="CX251" s="124">
        <f t="shared" si="924"/>
        <v>0</v>
      </c>
      <c r="CY251" s="140">
        <v>0</v>
      </c>
      <c r="CZ251" s="124">
        <f t="shared" si="925"/>
        <v>0</v>
      </c>
      <c r="DA251" s="124"/>
      <c r="DB251" s="129">
        <f t="shared" si="926"/>
        <v>0</v>
      </c>
      <c r="DC251" s="124"/>
      <c r="DD251" s="124">
        <f t="shared" si="927"/>
        <v>0</v>
      </c>
      <c r="DE251" s="141"/>
      <c r="DF251" s="124">
        <f t="shared" si="928"/>
        <v>0</v>
      </c>
      <c r="DG251" s="124"/>
      <c r="DH251" s="124">
        <f t="shared" si="929"/>
        <v>0</v>
      </c>
      <c r="DI251" s="124"/>
      <c r="DJ251" s="124">
        <f t="shared" si="930"/>
        <v>0</v>
      </c>
      <c r="DK251" s="124"/>
      <c r="DL251" s="129">
        <f t="shared" si="931"/>
        <v>0</v>
      </c>
      <c r="DM251" s="124">
        <f t="shared" si="932"/>
        <v>18</v>
      </c>
      <c r="DN251" s="124">
        <f t="shared" si="932"/>
        <v>1212352.3104000001</v>
      </c>
    </row>
    <row r="252" spans="1:118" ht="15" customHeight="1" x14ac:dyDescent="0.25">
      <c r="A252" s="104"/>
      <c r="B252" s="135">
        <v>216</v>
      </c>
      <c r="C252" s="235" t="s">
        <v>588</v>
      </c>
      <c r="D252" s="118" t="s">
        <v>589</v>
      </c>
      <c r="E252" s="107">
        <f t="shared" si="804"/>
        <v>23460</v>
      </c>
      <c r="F252" s="108">
        <v>23500</v>
      </c>
      <c r="G252" s="136">
        <v>0.51</v>
      </c>
      <c r="H252" s="120">
        <v>1</v>
      </c>
      <c r="I252" s="121"/>
      <c r="J252" s="121"/>
      <c r="K252" s="121"/>
      <c r="L252" s="121"/>
      <c r="M252" s="122">
        <v>1.4</v>
      </c>
      <c r="N252" s="122">
        <v>1.68</v>
      </c>
      <c r="O252" s="122">
        <v>2.23</v>
      </c>
      <c r="P252" s="123">
        <v>2.57</v>
      </c>
      <c r="Q252" s="124"/>
      <c r="R252" s="124">
        <f t="shared" si="855"/>
        <v>0</v>
      </c>
      <c r="S252" s="124"/>
      <c r="T252" s="124">
        <f t="shared" si="887"/>
        <v>0</v>
      </c>
      <c r="U252" s="124"/>
      <c r="V252" s="124">
        <f t="shared" si="888"/>
        <v>0</v>
      </c>
      <c r="W252" s="124"/>
      <c r="X252" s="124">
        <f t="shared" si="889"/>
        <v>0</v>
      </c>
      <c r="Y252" s="124">
        <v>0</v>
      </c>
      <c r="Z252" s="124">
        <f t="shared" si="830"/>
        <v>0</v>
      </c>
      <c r="AA252" s="124"/>
      <c r="AB252" s="124"/>
      <c r="AC252" s="124"/>
      <c r="AD252" s="124">
        <f t="shared" si="890"/>
        <v>0</v>
      </c>
      <c r="AE252" s="124">
        <v>210</v>
      </c>
      <c r="AF252" s="124">
        <f t="shared" si="933"/>
        <v>3957841.23</v>
      </c>
      <c r="AG252" s="124"/>
      <c r="AH252" s="124">
        <f t="shared" si="891"/>
        <v>0</v>
      </c>
      <c r="AI252" s="124"/>
      <c r="AJ252" s="124"/>
      <c r="AK252" s="125"/>
      <c r="AL252" s="124">
        <f t="shared" si="892"/>
        <v>0</v>
      </c>
      <c r="AM252" s="124">
        <v>1648</v>
      </c>
      <c r="AN252" s="124">
        <f t="shared" si="893"/>
        <v>30369512.096000005</v>
      </c>
      <c r="AO252" s="124">
        <v>0</v>
      </c>
      <c r="AP252" s="124">
        <f t="shared" si="894"/>
        <v>0</v>
      </c>
      <c r="AQ252" s="124"/>
      <c r="AR252" s="124">
        <f t="shared" si="895"/>
        <v>0</v>
      </c>
      <c r="AS252" s="140"/>
      <c r="AT252" s="124">
        <f t="shared" si="896"/>
        <v>0</v>
      </c>
      <c r="AU252" s="124">
        <v>0</v>
      </c>
      <c r="AV252" s="129">
        <f t="shared" si="897"/>
        <v>0</v>
      </c>
      <c r="AW252" s="124"/>
      <c r="AX252" s="124">
        <f t="shared" si="898"/>
        <v>0</v>
      </c>
      <c r="AY252" s="124"/>
      <c r="AZ252" s="124">
        <f t="shared" si="899"/>
        <v>0</v>
      </c>
      <c r="BA252" s="124"/>
      <c r="BB252" s="124">
        <f t="shared" si="900"/>
        <v>0</v>
      </c>
      <c r="BC252" s="124">
        <v>0</v>
      </c>
      <c r="BD252" s="124">
        <f t="shared" si="901"/>
        <v>0</v>
      </c>
      <c r="BE252" s="124">
        <v>0</v>
      </c>
      <c r="BF252" s="124">
        <f t="shared" si="902"/>
        <v>0</v>
      </c>
      <c r="BG252" s="124">
        <v>0</v>
      </c>
      <c r="BH252" s="124">
        <f t="shared" si="903"/>
        <v>0</v>
      </c>
      <c r="BI252" s="124"/>
      <c r="BJ252" s="124">
        <f t="shared" si="904"/>
        <v>0</v>
      </c>
      <c r="BK252" s="124"/>
      <c r="BL252" s="124">
        <f t="shared" si="905"/>
        <v>0</v>
      </c>
      <c r="BM252" s="124"/>
      <c r="BN252" s="124">
        <f t="shared" si="906"/>
        <v>0</v>
      </c>
      <c r="BO252" s="124">
        <v>0</v>
      </c>
      <c r="BP252" s="124">
        <f t="shared" si="907"/>
        <v>0</v>
      </c>
      <c r="BQ252" s="124"/>
      <c r="BR252" s="124">
        <f t="shared" si="908"/>
        <v>0</v>
      </c>
      <c r="BS252" s="124"/>
      <c r="BT252" s="124">
        <f t="shared" si="909"/>
        <v>0</v>
      </c>
      <c r="BU252" s="124">
        <v>3</v>
      </c>
      <c r="BV252" s="124">
        <f t="shared" ref="BV252:BV253" si="934">(BU252*$E252*$G252*$H252*$N252*$BV$13)/12*11+(BU252*$F252*$G252*$H252*$N252*$BV$13)/12</f>
        <v>72372.182400000005</v>
      </c>
      <c r="BW252" s="124"/>
      <c r="BX252" s="129">
        <f t="shared" si="911"/>
        <v>0</v>
      </c>
      <c r="BY252" s="124">
        <v>0</v>
      </c>
      <c r="BZ252" s="124">
        <f t="shared" si="912"/>
        <v>0</v>
      </c>
      <c r="CA252" s="124">
        <v>0</v>
      </c>
      <c r="CB252" s="124">
        <f t="shared" si="913"/>
        <v>0</v>
      </c>
      <c r="CC252" s="124">
        <v>0</v>
      </c>
      <c r="CD252" s="124">
        <f t="shared" si="914"/>
        <v>0</v>
      </c>
      <c r="CE252" s="124"/>
      <c r="CF252" s="124">
        <f t="shared" si="915"/>
        <v>0</v>
      </c>
      <c r="CG252" s="124">
        <v>0</v>
      </c>
      <c r="CH252" s="124">
        <f t="shared" si="916"/>
        <v>0</v>
      </c>
      <c r="CI252" s="124"/>
      <c r="CJ252" s="124">
        <f t="shared" si="917"/>
        <v>0</v>
      </c>
      <c r="CK252" s="124"/>
      <c r="CL252" s="124">
        <f t="shared" si="918"/>
        <v>0</v>
      </c>
      <c r="CM252" s="124"/>
      <c r="CN252" s="124">
        <f t="shared" si="919"/>
        <v>0</v>
      </c>
      <c r="CO252" s="124"/>
      <c r="CP252" s="124">
        <f t="shared" si="920"/>
        <v>0</v>
      </c>
      <c r="CQ252" s="124"/>
      <c r="CR252" s="124">
        <f t="shared" si="921"/>
        <v>0</v>
      </c>
      <c r="CS252" s="124"/>
      <c r="CT252" s="124">
        <f t="shared" si="922"/>
        <v>0</v>
      </c>
      <c r="CU252" s="124"/>
      <c r="CV252" s="124">
        <f t="shared" si="923"/>
        <v>0</v>
      </c>
      <c r="CW252" s="124">
        <v>0</v>
      </c>
      <c r="CX252" s="124">
        <f t="shared" si="924"/>
        <v>0</v>
      </c>
      <c r="CY252" s="140">
        <v>800</v>
      </c>
      <c r="CZ252" s="124">
        <f t="shared" si="925"/>
        <v>14474436.479999999</v>
      </c>
      <c r="DA252" s="124">
        <v>0</v>
      </c>
      <c r="DB252" s="129">
        <f t="shared" si="926"/>
        <v>0</v>
      </c>
      <c r="DC252" s="124">
        <v>0</v>
      </c>
      <c r="DD252" s="124">
        <f t="shared" si="927"/>
        <v>0</v>
      </c>
      <c r="DE252" s="141"/>
      <c r="DF252" s="124">
        <f t="shared" si="928"/>
        <v>0</v>
      </c>
      <c r="DG252" s="124">
        <v>33</v>
      </c>
      <c r="DH252" s="124">
        <f>(DG252*$E252*$G252*$H252*$N252*$DH$13)/12*11+(DG252*$F252*$G252*$H252*$N252*$DH$13)/12</f>
        <v>663411.6719999999</v>
      </c>
      <c r="DI252" s="124">
        <v>7</v>
      </c>
      <c r="DJ252" s="124">
        <f>(DI252*$E252*$G252*$H252*$O252*$DJ$13)/12*11+(DI252*$F252*$G252*$H252*$O252*$DJ$13)/12</f>
        <v>149435.15440000003</v>
      </c>
      <c r="DK252" s="124"/>
      <c r="DL252" s="129">
        <f t="shared" si="931"/>
        <v>0</v>
      </c>
      <c r="DM252" s="124">
        <f t="shared" si="932"/>
        <v>2701</v>
      </c>
      <c r="DN252" s="124">
        <f t="shared" si="932"/>
        <v>49687008.814800002</v>
      </c>
    </row>
    <row r="253" spans="1:118" ht="15.75" customHeight="1" x14ac:dyDescent="0.25">
      <c r="A253" s="104"/>
      <c r="B253" s="135">
        <v>217</v>
      </c>
      <c r="C253" s="235" t="s">
        <v>590</v>
      </c>
      <c r="D253" s="118" t="s">
        <v>591</v>
      </c>
      <c r="E253" s="107">
        <f t="shared" si="804"/>
        <v>23460</v>
      </c>
      <c r="F253" s="108">
        <v>23500</v>
      </c>
      <c r="G253" s="136">
        <v>0.66</v>
      </c>
      <c r="H253" s="120">
        <v>1</v>
      </c>
      <c r="I253" s="121"/>
      <c r="J253" s="121"/>
      <c r="K253" s="121"/>
      <c r="L253" s="121"/>
      <c r="M253" s="122">
        <v>1.4</v>
      </c>
      <c r="N253" s="122">
        <v>1.68</v>
      </c>
      <c r="O253" s="122">
        <v>2.23</v>
      </c>
      <c r="P253" s="123">
        <v>2.57</v>
      </c>
      <c r="Q253" s="124"/>
      <c r="R253" s="124">
        <f t="shared" si="855"/>
        <v>0</v>
      </c>
      <c r="S253" s="124"/>
      <c r="T253" s="124">
        <f t="shared" si="887"/>
        <v>0</v>
      </c>
      <c r="U253" s="124"/>
      <c r="V253" s="124">
        <f t="shared" si="888"/>
        <v>0</v>
      </c>
      <c r="W253" s="124"/>
      <c r="X253" s="124">
        <f t="shared" si="889"/>
        <v>0</v>
      </c>
      <c r="Y253" s="124"/>
      <c r="Z253" s="124">
        <f t="shared" si="830"/>
        <v>0</v>
      </c>
      <c r="AA253" s="124"/>
      <c r="AB253" s="124"/>
      <c r="AC253" s="124"/>
      <c r="AD253" s="124">
        <f t="shared" si="890"/>
        <v>0</v>
      </c>
      <c r="AE253" s="124">
        <v>60</v>
      </c>
      <c r="AF253" s="124">
        <f t="shared" si="933"/>
        <v>1463403.48</v>
      </c>
      <c r="AG253" s="124"/>
      <c r="AH253" s="124">
        <f t="shared" si="891"/>
        <v>0</v>
      </c>
      <c r="AI253" s="124"/>
      <c r="AJ253" s="124"/>
      <c r="AK253" s="125"/>
      <c r="AL253" s="124">
        <f t="shared" si="892"/>
        <v>0</v>
      </c>
      <c r="AM253" s="124">
        <v>224</v>
      </c>
      <c r="AN253" s="124">
        <f t="shared" si="893"/>
        <v>5341981.568</v>
      </c>
      <c r="AO253" s="124"/>
      <c r="AP253" s="124">
        <f t="shared" si="894"/>
        <v>0</v>
      </c>
      <c r="AQ253" s="124">
        <v>1</v>
      </c>
      <c r="AR253" s="124">
        <f t="shared" ref="AR253" si="935">(AQ253*$E253*$G253*$H253*$N253*$AR$13)/12*11+(AQ253*$F253*$G253*$H253*$N253*$AR$13)/12</f>
        <v>28617.758400000006</v>
      </c>
      <c r="AS253" s="140">
        <v>0</v>
      </c>
      <c r="AT253" s="124">
        <f t="shared" si="896"/>
        <v>0</v>
      </c>
      <c r="AU253" s="124"/>
      <c r="AV253" s="129">
        <f t="shared" si="897"/>
        <v>0</v>
      </c>
      <c r="AW253" s="124"/>
      <c r="AX253" s="124">
        <f t="shared" si="898"/>
        <v>0</v>
      </c>
      <c r="AY253" s="124">
        <v>0</v>
      </c>
      <c r="AZ253" s="124">
        <f t="shared" si="899"/>
        <v>0</v>
      </c>
      <c r="BA253" s="124"/>
      <c r="BB253" s="124">
        <f t="shared" si="900"/>
        <v>0</v>
      </c>
      <c r="BC253" s="124"/>
      <c r="BD253" s="124">
        <f t="shared" si="901"/>
        <v>0</v>
      </c>
      <c r="BE253" s="124"/>
      <c r="BF253" s="124">
        <f t="shared" si="902"/>
        <v>0</v>
      </c>
      <c r="BG253" s="124"/>
      <c r="BH253" s="124">
        <f t="shared" si="903"/>
        <v>0</v>
      </c>
      <c r="BI253" s="124"/>
      <c r="BJ253" s="124">
        <f t="shared" si="904"/>
        <v>0</v>
      </c>
      <c r="BK253" s="124"/>
      <c r="BL253" s="124">
        <f t="shared" si="905"/>
        <v>0</v>
      </c>
      <c r="BM253" s="124"/>
      <c r="BN253" s="124">
        <f t="shared" si="906"/>
        <v>0</v>
      </c>
      <c r="BO253" s="124"/>
      <c r="BP253" s="124">
        <f t="shared" si="907"/>
        <v>0</v>
      </c>
      <c r="BQ253" s="124"/>
      <c r="BR253" s="124">
        <f t="shared" si="908"/>
        <v>0</v>
      </c>
      <c r="BS253" s="124"/>
      <c r="BT253" s="124">
        <f t="shared" si="909"/>
        <v>0</v>
      </c>
      <c r="BU253" s="124">
        <v>5</v>
      </c>
      <c r="BV253" s="124">
        <f t="shared" si="934"/>
        <v>156096.864</v>
      </c>
      <c r="BW253" s="124"/>
      <c r="BX253" s="129">
        <f t="shared" si="911"/>
        <v>0</v>
      </c>
      <c r="BY253" s="124"/>
      <c r="BZ253" s="124">
        <f t="shared" si="912"/>
        <v>0</v>
      </c>
      <c r="CA253" s="124"/>
      <c r="CB253" s="124">
        <f t="shared" si="913"/>
        <v>0</v>
      </c>
      <c r="CC253" s="124"/>
      <c r="CD253" s="124">
        <f t="shared" si="914"/>
        <v>0</v>
      </c>
      <c r="CE253" s="124"/>
      <c r="CF253" s="124">
        <f t="shared" si="915"/>
        <v>0</v>
      </c>
      <c r="CG253" s="124"/>
      <c r="CH253" s="124">
        <f t="shared" si="916"/>
        <v>0</v>
      </c>
      <c r="CI253" s="124"/>
      <c r="CJ253" s="124">
        <f t="shared" si="917"/>
        <v>0</v>
      </c>
      <c r="CK253" s="124"/>
      <c r="CL253" s="124">
        <f t="shared" si="918"/>
        <v>0</v>
      </c>
      <c r="CM253" s="124"/>
      <c r="CN253" s="124">
        <f t="shared" si="919"/>
        <v>0</v>
      </c>
      <c r="CO253" s="124"/>
      <c r="CP253" s="124">
        <f t="shared" si="920"/>
        <v>0</v>
      </c>
      <c r="CQ253" s="124"/>
      <c r="CR253" s="124">
        <f t="shared" si="921"/>
        <v>0</v>
      </c>
      <c r="CS253" s="124"/>
      <c r="CT253" s="124">
        <f t="shared" si="922"/>
        <v>0</v>
      </c>
      <c r="CU253" s="124"/>
      <c r="CV253" s="124">
        <f t="shared" si="923"/>
        <v>0</v>
      </c>
      <c r="CW253" s="124"/>
      <c r="CX253" s="124">
        <f t="shared" si="924"/>
        <v>0</v>
      </c>
      <c r="CY253" s="140">
        <v>55</v>
      </c>
      <c r="CZ253" s="124">
        <f t="shared" si="925"/>
        <v>1287799.128</v>
      </c>
      <c r="DA253" s="124"/>
      <c r="DB253" s="129">
        <f t="shared" si="926"/>
        <v>0</v>
      </c>
      <c r="DC253" s="124"/>
      <c r="DD253" s="124">
        <f t="shared" si="927"/>
        <v>0</v>
      </c>
      <c r="DE253" s="141"/>
      <c r="DF253" s="124">
        <f t="shared" si="928"/>
        <v>0</v>
      </c>
      <c r="DG253" s="124"/>
      <c r="DH253" s="124">
        <f>(DG253*$E253*$G253*$H253*$N253*$DH$13)</f>
        <v>0</v>
      </c>
      <c r="DI253" s="124"/>
      <c r="DJ253" s="124">
        <f>(DI253*$E253*$G253*$H253*$O253*$DJ$13)</f>
        <v>0</v>
      </c>
      <c r="DK253" s="124">
        <v>2</v>
      </c>
      <c r="DL253" s="129">
        <f t="shared" ref="DL253" si="936">(DK253*$E253*$G253*$H253*$P253*$DL$13)/12*11+(DK253*$F253*$G253*$H253*$P253*$DL$13)/12</f>
        <v>63677.609600000003</v>
      </c>
      <c r="DM253" s="124">
        <f t="shared" si="932"/>
        <v>347</v>
      </c>
      <c r="DN253" s="124">
        <f t="shared" si="932"/>
        <v>8341576.4079999998</v>
      </c>
    </row>
    <row r="254" spans="1:118" s="236" customFormat="1" ht="15.75" customHeight="1" x14ac:dyDescent="0.25">
      <c r="A254" s="104">
        <v>22</v>
      </c>
      <c r="B254" s="143"/>
      <c r="C254" s="143"/>
      <c r="D254" s="106" t="s">
        <v>592</v>
      </c>
      <c r="E254" s="107">
        <f t="shared" si="804"/>
        <v>23460</v>
      </c>
      <c r="F254" s="108">
        <v>23500</v>
      </c>
      <c r="G254" s="144"/>
      <c r="H254" s="122"/>
      <c r="I254" s="122"/>
      <c r="J254" s="122"/>
      <c r="K254" s="122"/>
      <c r="L254" s="121"/>
      <c r="M254" s="133">
        <v>1.4</v>
      </c>
      <c r="N254" s="133">
        <v>1.68</v>
      </c>
      <c r="O254" s="133">
        <v>2.23</v>
      </c>
      <c r="P254" s="134">
        <v>2.57</v>
      </c>
      <c r="Q254" s="115">
        <f>SUM(Q255:Q258)</f>
        <v>0</v>
      </c>
      <c r="R254" s="115">
        <f t="shared" ref="R254:Z254" si="937">SUM(R255:R258)</f>
        <v>0</v>
      </c>
      <c r="S254" s="115">
        <f t="shared" si="937"/>
        <v>0</v>
      </c>
      <c r="T254" s="115">
        <f t="shared" si="937"/>
        <v>0</v>
      </c>
      <c r="U254" s="115">
        <f t="shared" si="937"/>
        <v>311</v>
      </c>
      <c r="V254" s="115">
        <f t="shared" si="937"/>
        <v>14576220.373073334</v>
      </c>
      <c r="W254" s="115">
        <f t="shared" si="937"/>
        <v>0</v>
      </c>
      <c r="X254" s="115">
        <f t="shared" si="937"/>
        <v>0</v>
      </c>
      <c r="Y254" s="115">
        <f t="shared" si="937"/>
        <v>0</v>
      </c>
      <c r="Z254" s="115">
        <f t="shared" si="937"/>
        <v>0</v>
      </c>
      <c r="AA254" s="115"/>
      <c r="AB254" s="115"/>
      <c r="AC254" s="115">
        <f t="shared" ref="AC254:AH254" si="938">SUM(AC255:AC258)</f>
        <v>0</v>
      </c>
      <c r="AD254" s="115">
        <f t="shared" si="938"/>
        <v>0</v>
      </c>
      <c r="AE254" s="115">
        <f t="shared" si="938"/>
        <v>0</v>
      </c>
      <c r="AF254" s="115">
        <f t="shared" si="938"/>
        <v>0</v>
      </c>
      <c r="AG254" s="115">
        <f t="shared" si="938"/>
        <v>0</v>
      </c>
      <c r="AH254" s="115">
        <f t="shared" si="938"/>
        <v>0</v>
      </c>
      <c r="AI254" s="115"/>
      <c r="AJ254" s="115"/>
      <c r="AK254" s="115">
        <f t="shared" ref="AK254:CV254" si="939">SUM(AK255:AK258)</f>
        <v>0</v>
      </c>
      <c r="AL254" s="115">
        <f t="shared" si="939"/>
        <v>0</v>
      </c>
      <c r="AM254" s="115">
        <f t="shared" si="939"/>
        <v>0</v>
      </c>
      <c r="AN254" s="115">
        <f t="shared" si="939"/>
        <v>0</v>
      </c>
      <c r="AO254" s="115">
        <f t="shared" si="939"/>
        <v>0</v>
      </c>
      <c r="AP254" s="115">
        <f t="shared" si="939"/>
        <v>0</v>
      </c>
      <c r="AQ254" s="115">
        <f t="shared" si="939"/>
        <v>17</v>
      </c>
      <c r="AR254" s="115">
        <f t="shared" si="939"/>
        <v>287478.39120000007</v>
      </c>
      <c r="AS254" s="115">
        <f t="shared" si="939"/>
        <v>0</v>
      </c>
      <c r="AT254" s="115">
        <f t="shared" si="939"/>
        <v>0</v>
      </c>
      <c r="AU254" s="115">
        <f t="shared" si="939"/>
        <v>8</v>
      </c>
      <c r="AV254" s="115">
        <f t="shared" si="939"/>
        <v>260161.44</v>
      </c>
      <c r="AW254" s="115">
        <f t="shared" si="939"/>
        <v>0</v>
      </c>
      <c r="AX254" s="115">
        <f t="shared" si="939"/>
        <v>0</v>
      </c>
      <c r="AY254" s="115">
        <f t="shared" si="939"/>
        <v>0</v>
      </c>
      <c r="AZ254" s="115">
        <f t="shared" si="939"/>
        <v>0</v>
      </c>
      <c r="BA254" s="115">
        <f t="shared" si="939"/>
        <v>0</v>
      </c>
      <c r="BB254" s="115">
        <f t="shared" si="939"/>
        <v>0</v>
      </c>
      <c r="BC254" s="115">
        <f t="shared" si="939"/>
        <v>0</v>
      </c>
      <c r="BD254" s="115">
        <f t="shared" si="939"/>
        <v>0</v>
      </c>
      <c r="BE254" s="115">
        <f t="shared" si="939"/>
        <v>0</v>
      </c>
      <c r="BF254" s="115">
        <f t="shared" si="939"/>
        <v>0</v>
      </c>
      <c r="BG254" s="115">
        <f t="shared" si="939"/>
        <v>0</v>
      </c>
      <c r="BH254" s="115">
        <f t="shared" si="939"/>
        <v>0</v>
      </c>
      <c r="BI254" s="115">
        <f t="shared" si="939"/>
        <v>5</v>
      </c>
      <c r="BJ254" s="115">
        <f t="shared" si="939"/>
        <v>191967.60799999998</v>
      </c>
      <c r="BK254" s="115">
        <f t="shared" si="939"/>
        <v>41</v>
      </c>
      <c r="BL254" s="115">
        <f t="shared" si="939"/>
        <v>756636.18799999997</v>
      </c>
      <c r="BM254" s="115">
        <f t="shared" si="939"/>
        <v>99</v>
      </c>
      <c r="BN254" s="115">
        <f t="shared" si="939"/>
        <v>1809698.7439999997</v>
      </c>
      <c r="BO254" s="115">
        <f t="shared" si="939"/>
        <v>0</v>
      </c>
      <c r="BP254" s="115">
        <f t="shared" si="939"/>
        <v>0</v>
      </c>
      <c r="BQ254" s="115">
        <f t="shared" si="939"/>
        <v>2</v>
      </c>
      <c r="BR254" s="115">
        <f t="shared" si="939"/>
        <v>30746.351999999999</v>
      </c>
      <c r="BS254" s="115">
        <f t="shared" si="939"/>
        <v>18</v>
      </c>
      <c r="BT254" s="115">
        <f t="shared" si="939"/>
        <v>249045.45120000004</v>
      </c>
      <c r="BU254" s="115">
        <f t="shared" si="939"/>
        <v>20</v>
      </c>
      <c r="BV254" s="115">
        <f t="shared" si="939"/>
        <v>368956.22399999999</v>
      </c>
      <c r="BW254" s="115">
        <f t="shared" si="939"/>
        <v>23</v>
      </c>
      <c r="BX254" s="115">
        <f t="shared" si="939"/>
        <v>562421.73119999992</v>
      </c>
      <c r="BY254" s="115">
        <f t="shared" si="939"/>
        <v>0</v>
      </c>
      <c r="BZ254" s="115">
        <f t="shared" si="939"/>
        <v>0</v>
      </c>
      <c r="CA254" s="115">
        <f t="shared" si="939"/>
        <v>0</v>
      </c>
      <c r="CB254" s="115">
        <f t="shared" si="939"/>
        <v>0</v>
      </c>
      <c r="CC254" s="115">
        <f t="shared" si="939"/>
        <v>0</v>
      </c>
      <c r="CD254" s="115">
        <f t="shared" si="939"/>
        <v>0</v>
      </c>
      <c r="CE254" s="115">
        <f t="shared" si="939"/>
        <v>10</v>
      </c>
      <c r="CF254" s="115">
        <f t="shared" si="939"/>
        <v>441486.07999999996</v>
      </c>
      <c r="CG254" s="115">
        <f t="shared" si="939"/>
        <v>0</v>
      </c>
      <c r="CH254" s="115">
        <f t="shared" si="939"/>
        <v>0</v>
      </c>
      <c r="CI254" s="115">
        <f t="shared" si="939"/>
        <v>0</v>
      </c>
      <c r="CJ254" s="115">
        <f t="shared" si="939"/>
        <v>0</v>
      </c>
      <c r="CK254" s="115">
        <f t="shared" si="939"/>
        <v>0</v>
      </c>
      <c r="CL254" s="115">
        <f t="shared" si="939"/>
        <v>0</v>
      </c>
      <c r="CM254" s="115">
        <f t="shared" si="939"/>
        <v>11</v>
      </c>
      <c r="CN254" s="115">
        <f t="shared" si="939"/>
        <v>188879.83333333331</v>
      </c>
      <c r="CO254" s="115">
        <f t="shared" si="939"/>
        <v>50</v>
      </c>
      <c r="CP254" s="115">
        <f t="shared" si="939"/>
        <v>576494.10000000009</v>
      </c>
      <c r="CQ254" s="115">
        <f t="shared" si="939"/>
        <v>72</v>
      </c>
      <c r="CR254" s="115">
        <f t="shared" si="939"/>
        <v>1018308.6666666665</v>
      </c>
      <c r="CS254" s="115">
        <f t="shared" si="939"/>
        <v>85</v>
      </c>
      <c r="CT254" s="115">
        <f t="shared" si="939"/>
        <v>1479372.5520000001</v>
      </c>
      <c r="CU254" s="115">
        <f t="shared" si="939"/>
        <v>70</v>
      </c>
      <c r="CV254" s="115">
        <f t="shared" si="939"/>
        <v>1076122.3199999998</v>
      </c>
      <c r="CW254" s="115">
        <f t="shared" ref="CW254:DN254" si="940">SUM(CW255:CW258)</f>
        <v>0</v>
      </c>
      <c r="CX254" s="115">
        <f t="shared" si="940"/>
        <v>0</v>
      </c>
      <c r="CY254" s="115">
        <f t="shared" si="940"/>
        <v>0</v>
      </c>
      <c r="CZ254" s="115">
        <f t="shared" si="940"/>
        <v>0</v>
      </c>
      <c r="DA254" s="115">
        <f t="shared" si="940"/>
        <v>0</v>
      </c>
      <c r="DB254" s="115">
        <f t="shared" si="940"/>
        <v>0</v>
      </c>
      <c r="DC254" s="115">
        <f t="shared" si="940"/>
        <v>0</v>
      </c>
      <c r="DD254" s="115">
        <f t="shared" si="940"/>
        <v>0</v>
      </c>
      <c r="DE254" s="115">
        <f t="shared" si="940"/>
        <v>6</v>
      </c>
      <c r="DF254" s="115">
        <f t="shared" si="940"/>
        <v>149789.91999999998</v>
      </c>
      <c r="DG254" s="115">
        <f t="shared" si="940"/>
        <v>11</v>
      </c>
      <c r="DH254" s="115">
        <f t="shared" si="940"/>
        <v>226655.8</v>
      </c>
      <c r="DI254" s="115">
        <f t="shared" si="940"/>
        <v>10</v>
      </c>
      <c r="DJ254" s="115">
        <f t="shared" si="940"/>
        <v>163248.48799999998</v>
      </c>
      <c r="DK254" s="115">
        <f t="shared" si="940"/>
        <v>35</v>
      </c>
      <c r="DL254" s="115">
        <f t="shared" si="940"/>
        <v>869778.25839999993</v>
      </c>
      <c r="DM254" s="115">
        <f t="shared" si="940"/>
        <v>904</v>
      </c>
      <c r="DN254" s="115">
        <f t="shared" si="940"/>
        <v>25283468.52107333</v>
      </c>
    </row>
    <row r="255" spans="1:118" ht="15.75" customHeight="1" x14ac:dyDescent="0.25">
      <c r="A255" s="104"/>
      <c r="B255" s="135">
        <v>218</v>
      </c>
      <c r="C255" s="235" t="s">
        <v>593</v>
      </c>
      <c r="D255" s="118" t="s">
        <v>594</v>
      </c>
      <c r="E255" s="107">
        <f t="shared" si="804"/>
        <v>23460</v>
      </c>
      <c r="F255" s="108">
        <v>23500</v>
      </c>
      <c r="G255" s="136">
        <v>1.1100000000000001</v>
      </c>
      <c r="H255" s="120">
        <v>1</v>
      </c>
      <c r="I255" s="121"/>
      <c r="J255" s="121"/>
      <c r="K255" s="121"/>
      <c r="L255" s="121"/>
      <c r="M255" s="122">
        <v>1.4</v>
      </c>
      <c r="N255" s="122">
        <v>1.68</v>
      </c>
      <c r="O255" s="122">
        <v>2.23</v>
      </c>
      <c r="P255" s="123">
        <v>2.57</v>
      </c>
      <c r="Q255" s="124"/>
      <c r="R255" s="124">
        <f t="shared" si="855"/>
        <v>0</v>
      </c>
      <c r="S255" s="124"/>
      <c r="T255" s="124">
        <f>(S255*$E255*$G255*$H255*$M255*$T$13)</f>
        <v>0</v>
      </c>
      <c r="U255" s="124">
        <v>4</v>
      </c>
      <c r="V255" s="124">
        <f t="shared" ref="V255:V270" si="941">(U255*$E255*$G255*$H255*$M255*$V$13)/12*11+(U255*$F255*$G255*$H255*$M255*$V$13)/12</f>
        <v>179538.98648000002</v>
      </c>
      <c r="W255" s="124"/>
      <c r="X255" s="124">
        <f>(W255*$E255*$G255*$H255*$M255*$X$13)</f>
        <v>0</v>
      </c>
      <c r="Y255" s="124"/>
      <c r="Z255" s="124">
        <f t="shared" si="830"/>
        <v>0</v>
      </c>
      <c r="AA255" s="124"/>
      <c r="AB255" s="124"/>
      <c r="AC255" s="124"/>
      <c r="AD255" s="124">
        <f>(AC255*$E255*$G255*$H255*$M255*$AD$13)</f>
        <v>0</v>
      </c>
      <c r="AE255" s="124"/>
      <c r="AF255" s="124"/>
      <c r="AG255" s="124"/>
      <c r="AH255" s="124">
        <f>(AG255*$E255*$G255*$H255*$M255*$AH$13)</f>
        <v>0</v>
      </c>
      <c r="AI255" s="124"/>
      <c r="AJ255" s="124"/>
      <c r="AK255" s="125"/>
      <c r="AL255" s="124">
        <f>(AK255*$E255*$G255*$H255*$M255*$AL$13)</f>
        <v>0</v>
      </c>
      <c r="AM255" s="124"/>
      <c r="AN255" s="124">
        <f>(AM255*$E255*$G255*$H255*$M255*$AN$13)</f>
        <v>0</v>
      </c>
      <c r="AO255" s="124"/>
      <c r="AP255" s="124">
        <f>(AO255*$E255*$G255*$H255*$M255*$AP$13)</f>
        <v>0</v>
      </c>
      <c r="AQ255" s="124"/>
      <c r="AR255" s="124">
        <f>(AQ255*$E255*$G255*$H255*$N255*$AR$13)</f>
        <v>0</v>
      </c>
      <c r="AS255" s="140">
        <v>0</v>
      </c>
      <c r="AT255" s="124">
        <f>(AS255*$E255*$G255*$H255*$N255*$AT$13)/12*4+(AS255*$E255*$G255*$H255*$N255*$AT$15)/12*8</f>
        <v>0</v>
      </c>
      <c r="AU255" s="124">
        <v>4</v>
      </c>
      <c r="AV255" s="129">
        <f t="shared" ref="AV255:AV256" si="942">(AU255*$E255*$G255*$H255*$N255*$AV$13)/12*11+(AU255*$F255*$G255*$H255*$N255*$AV$13)/12</f>
        <v>192519.4656</v>
      </c>
      <c r="AW255" s="124"/>
      <c r="AX255" s="124">
        <f>(AW255*$E255*$G255*$H255*$M255*$AX$13)</f>
        <v>0</v>
      </c>
      <c r="AY255" s="124"/>
      <c r="AZ255" s="124">
        <f>(AY255*$E255*$G255*$H255*$M255*$AZ$13)</f>
        <v>0</v>
      </c>
      <c r="BA255" s="124"/>
      <c r="BB255" s="124">
        <f>(BA255*$E255*$G255*$H255*$M255*$BB$13)</f>
        <v>0</v>
      </c>
      <c r="BC255" s="124"/>
      <c r="BD255" s="124">
        <f>(BC255*$E255*$G255*$H255*$M255*$BD$13)</f>
        <v>0</v>
      </c>
      <c r="BE255" s="124"/>
      <c r="BF255" s="124">
        <f>(BE255*$E255*$G255*$H255*$M255*$BF$13)</f>
        <v>0</v>
      </c>
      <c r="BG255" s="124"/>
      <c r="BH255" s="124">
        <f>(BG255*$E255*$G255*$H255*$M255*$BH$13)</f>
        <v>0</v>
      </c>
      <c r="BI255" s="124"/>
      <c r="BJ255" s="124">
        <f>(BI255*$E255*$G255*$H255*$M255*$BJ$13)</f>
        <v>0</v>
      </c>
      <c r="BK255" s="124"/>
      <c r="BL255" s="124">
        <f>(BK255*$E255*$G255*$H255*$N255*$BL$13)</f>
        <v>0</v>
      </c>
      <c r="BM255" s="124"/>
      <c r="BN255" s="124">
        <f>(BM255*$E255*$G255*$H255*$N255*$BN$13)</f>
        <v>0</v>
      </c>
      <c r="BO255" s="124"/>
      <c r="BP255" s="124">
        <f>(BO255*$E255*$G255*$H255*$N255*$BP$13)</f>
        <v>0</v>
      </c>
      <c r="BQ255" s="142"/>
      <c r="BR255" s="124">
        <f>(BQ255*$E255*$G255*$H255*$N255*$BR$13)</f>
        <v>0</v>
      </c>
      <c r="BS255" s="124"/>
      <c r="BT255" s="124">
        <f>(BS255*$E255*$G255*$H255*$N255*$BT$13)</f>
        <v>0</v>
      </c>
      <c r="BU255" s="124">
        <v>0</v>
      </c>
      <c r="BV255" s="124">
        <f>(BU255*$E255*$G255*$H255*$N255*$BV$13)</f>
        <v>0</v>
      </c>
      <c r="BW255" s="124"/>
      <c r="BX255" s="129">
        <f>(BW255*$E255*$G255*$H255*$N255*$BX$13)</f>
        <v>0</v>
      </c>
      <c r="BY255" s="124"/>
      <c r="BZ255" s="124">
        <f>(BY255*$E255*$G255*$H255*$M255*$BZ$13)</f>
        <v>0</v>
      </c>
      <c r="CA255" s="124"/>
      <c r="CB255" s="124">
        <f>(CA255*$E255*$G255*$H255*$M255*$CB$13)</f>
        <v>0</v>
      </c>
      <c r="CC255" s="124"/>
      <c r="CD255" s="124">
        <f>(CC255*$E255*$G255*$H255*$M255*$CD$13)</f>
        <v>0</v>
      </c>
      <c r="CE255" s="124">
        <v>0</v>
      </c>
      <c r="CF255" s="124">
        <f>(CE255*$E255*$G255*$H255*$N255*$CF$13)</f>
        <v>0</v>
      </c>
      <c r="CG255" s="124"/>
      <c r="CH255" s="124">
        <f>(CG255*$E255*$G255*$H255*$M255*$CH$13)</f>
        <v>0</v>
      </c>
      <c r="CI255" s="124"/>
      <c r="CJ255" s="124">
        <f>(CI255*$E255*$G255*$H255*$M255*$CJ$13)</f>
        <v>0</v>
      </c>
      <c r="CK255" s="124"/>
      <c r="CL255" s="124">
        <f>(CK255*$E255*$G255*$H255*$M255*$CL$13)</f>
        <v>0</v>
      </c>
      <c r="CM255" s="124"/>
      <c r="CN255" s="124">
        <f>(CM255*$E255*$G255*$H255*$M255*$CN$13)</f>
        <v>0</v>
      </c>
      <c r="CO255" s="124"/>
      <c r="CP255" s="124">
        <f>(CO255*$E255*$G255*$H255*$M255*$CP$13)</f>
        <v>0</v>
      </c>
      <c r="CQ255" s="124"/>
      <c r="CR255" s="124">
        <f>(CQ255*$E255*$G255*$H255*$M255*$CR$13)</f>
        <v>0</v>
      </c>
      <c r="CS255" s="124">
        <v>0</v>
      </c>
      <c r="CT255" s="124">
        <f>(CS255*$E255*$G255*$H255*$N255*$CT$13)</f>
        <v>0</v>
      </c>
      <c r="CU255" s="124"/>
      <c r="CV255" s="124">
        <f>(CU255*$E255*$G255*$H255*$N255*$CV$13)</f>
        <v>0</v>
      </c>
      <c r="CW255" s="124"/>
      <c r="CX255" s="124">
        <f>(CW255*$E255*$G255*$H255*$N255*$CX$13)</f>
        <v>0</v>
      </c>
      <c r="CY255" s="140">
        <v>0</v>
      </c>
      <c r="CZ255" s="124">
        <f>(CY255*$E255*$G255*$H255*$N255*$CZ$13)</f>
        <v>0</v>
      </c>
      <c r="DA255" s="124"/>
      <c r="DB255" s="129">
        <f>(DA255*$E255*$G255*$H255*$N255*$DB$13)</f>
        <v>0</v>
      </c>
      <c r="DC255" s="124"/>
      <c r="DD255" s="124">
        <f>(DC255*$E255*$G255*$H255*$N255*$DD$13)</f>
        <v>0</v>
      </c>
      <c r="DE255" s="141"/>
      <c r="DF255" s="124">
        <f>(DE255*$E255*$G255*$H255*$N255*$DF$13)</f>
        <v>0</v>
      </c>
      <c r="DG255" s="124">
        <v>0</v>
      </c>
      <c r="DH255" s="124">
        <f>(DG255*$E255*$G255*$H255*$N255*$DH$13)</f>
        <v>0</v>
      </c>
      <c r="DI255" s="124"/>
      <c r="DJ255" s="124">
        <f>(DI255*$E255*$G255*$H255*$O255*$DJ$13)</f>
        <v>0</v>
      </c>
      <c r="DK255" s="124"/>
      <c r="DL255" s="129">
        <f>(DK255*$E255*$G255*$H255*$P255*$DL$13)</f>
        <v>0</v>
      </c>
      <c r="DM255" s="124">
        <f t="shared" ref="DM255:DN258" si="943">SUM(Q255,S255,U255,W255,Y255,AA255,AC255,AE255,AG255,AI255,AK255,AM255,AS255,AW255,AY255,CC255,AO255,BC255,BE255,BG255,CQ255,BI255,BK255,AQ255,BO255,AU255,CS255,BQ255,CU255,BS255,BU255,BW255,CE255,BY255,CA255,CG255,CI255,CK255,CM255,CO255,CW255,CY255,BM255,BA255,DA255,DC255,DE255,DG255,DI255,DK255)</f>
        <v>8</v>
      </c>
      <c r="DN255" s="124">
        <f t="shared" si="943"/>
        <v>372058.45208000002</v>
      </c>
    </row>
    <row r="256" spans="1:118" ht="15.75" customHeight="1" x14ac:dyDescent="0.25">
      <c r="A256" s="104"/>
      <c r="B256" s="135">
        <v>219</v>
      </c>
      <c r="C256" s="235" t="s">
        <v>595</v>
      </c>
      <c r="D256" s="118" t="s">
        <v>596</v>
      </c>
      <c r="E256" s="107">
        <f t="shared" si="804"/>
        <v>23460</v>
      </c>
      <c r="F256" s="108">
        <v>23500</v>
      </c>
      <c r="G256" s="145">
        <v>0.39</v>
      </c>
      <c r="H256" s="120">
        <v>1</v>
      </c>
      <c r="I256" s="121"/>
      <c r="J256" s="121"/>
      <c r="K256" s="121"/>
      <c r="L256" s="121"/>
      <c r="M256" s="122">
        <v>1.4</v>
      </c>
      <c r="N256" s="122">
        <v>1.68</v>
      </c>
      <c r="O256" s="122">
        <v>2.23</v>
      </c>
      <c r="P256" s="123">
        <v>2.57</v>
      </c>
      <c r="Q256" s="124"/>
      <c r="R256" s="124">
        <f t="shared" si="855"/>
        <v>0</v>
      </c>
      <c r="S256" s="124"/>
      <c r="T256" s="124">
        <f>(S256*$E256*$G256*$H256*$M256*$T$13)</f>
        <v>0</v>
      </c>
      <c r="U256" s="124">
        <v>147</v>
      </c>
      <c r="V256" s="124">
        <f t="shared" si="941"/>
        <v>2318236.5078599998</v>
      </c>
      <c r="W256" s="124"/>
      <c r="X256" s="124">
        <f>(W256*$E256*$G256*$H256*$M256*$X$13)</f>
        <v>0</v>
      </c>
      <c r="Y256" s="124"/>
      <c r="Z256" s="124">
        <f t="shared" si="830"/>
        <v>0</v>
      </c>
      <c r="AA256" s="124"/>
      <c r="AB256" s="124"/>
      <c r="AC256" s="124"/>
      <c r="AD256" s="124">
        <f>(AC256*$E256*$G256*$H256*$M256*$AD$13)</f>
        <v>0</v>
      </c>
      <c r="AE256" s="124"/>
      <c r="AF256" s="124"/>
      <c r="AG256" s="124"/>
      <c r="AH256" s="124">
        <f>(AG256*$E256*$G256*$H256*$M256*$AH$13)</f>
        <v>0</v>
      </c>
      <c r="AI256" s="124"/>
      <c r="AJ256" s="124"/>
      <c r="AK256" s="125"/>
      <c r="AL256" s="124">
        <f>(AK256*$E256*$G256*$H256*$M256*$AL$13)</f>
        <v>0</v>
      </c>
      <c r="AM256" s="124"/>
      <c r="AN256" s="124">
        <f>(AM256*$E256*$G256*$H256*$M256*$AN$13)</f>
        <v>0</v>
      </c>
      <c r="AO256" s="124"/>
      <c r="AP256" s="124">
        <f>(AO256*$E256*$G256*$H256*$M256*$AP$13)</f>
        <v>0</v>
      </c>
      <c r="AQ256" s="124">
        <v>17</v>
      </c>
      <c r="AR256" s="124">
        <f t="shared" ref="AR256" si="944">(AQ256*$E256*$G256*$H256*$N256*$AR$13)/12*11+(AQ256*$F256*$G256*$H256*$N256*$AR$13)/12</f>
        <v>287478.39120000007</v>
      </c>
      <c r="AS256" s="140">
        <v>0</v>
      </c>
      <c r="AT256" s="124">
        <f>(AS256*$E256*$G256*$H256*$N256*$AT$13)/12*4+(AS256*$E256*$G256*$H256*$N256*$AT$15)/12*8</f>
        <v>0</v>
      </c>
      <c r="AU256" s="124">
        <v>4</v>
      </c>
      <c r="AV256" s="129">
        <f t="shared" si="942"/>
        <v>67641.974399999992</v>
      </c>
      <c r="AW256" s="124"/>
      <c r="AX256" s="124">
        <f>(AW256*$E256*$G256*$H256*$M256*$AX$13)</f>
        <v>0</v>
      </c>
      <c r="AY256" s="124"/>
      <c r="AZ256" s="124">
        <f>(AY256*$E256*$G256*$H256*$M256*$AZ$13)</f>
        <v>0</v>
      </c>
      <c r="BA256" s="124"/>
      <c r="BB256" s="124">
        <f>(BA256*$E256*$G256*$H256*$M256*$BB$13)</f>
        <v>0</v>
      </c>
      <c r="BC256" s="124"/>
      <c r="BD256" s="124">
        <f>(BC256*$E256*$G256*$H256*$M256*$BD$13)</f>
        <v>0</v>
      </c>
      <c r="BE256" s="124"/>
      <c r="BF256" s="124">
        <f>(BE256*$E256*$G256*$H256*$M256*$BF$13)</f>
        <v>0</v>
      </c>
      <c r="BG256" s="124"/>
      <c r="BH256" s="124">
        <f>(BG256*$E256*$G256*$H256*$M256*$BH$13)</f>
        <v>0</v>
      </c>
      <c r="BI256" s="124">
        <v>3</v>
      </c>
      <c r="BJ256" s="124">
        <f t="shared" ref="BJ256:BJ257" si="945">(BI256*$E256*$G256*$H256*$M256*$BJ$13)/12*11+(BI256*$F256*$G256*$H256*$M256*$BJ$13)/12</f>
        <v>46119.527999999998</v>
      </c>
      <c r="BK256" s="124">
        <v>40</v>
      </c>
      <c r="BL256" s="124">
        <f t="shared" ref="BL256:BL257" si="946">(BK256*$E256*$G256*$H256*$N256*$BL$13)/12*11+(BK256*$F256*$G256*$H256*$N256*$BL$13)/12</f>
        <v>676419.74399999995</v>
      </c>
      <c r="BM256" s="124">
        <v>94</v>
      </c>
      <c r="BN256" s="124">
        <f t="shared" ref="BN256:BN257" si="947">(BM256*$E256*$G256*$H256*$N256*$BN$13)/12*11+(BM256*$F256*$G256*$H256*$N256*$BN$13)/12</f>
        <v>1445078.5439999998</v>
      </c>
      <c r="BO256" s="124"/>
      <c r="BP256" s="124">
        <f>(BO256*$E256*$G256*$H256*$N256*$BP$13)</f>
        <v>0</v>
      </c>
      <c r="BQ256" s="142">
        <v>2</v>
      </c>
      <c r="BR256" s="124">
        <f t="shared" ref="BR256" si="948">(BQ256*$E256*$G256*$H256*$N256*$BR$13)/12*11+(BQ256*$F256*$G256*$H256*$N256*$BR$13)/12</f>
        <v>30746.351999999999</v>
      </c>
      <c r="BS256" s="124">
        <v>18</v>
      </c>
      <c r="BT256" s="124">
        <f t="shared" ref="BT256" si="949">(BS256*$E256*$G256*$H256*$N256*$BT$13)/12*11+(BS256*$F256*$G256*$H256*$N256*$BT$13)/12</f>
        <v>249045.45120000004</v>
      </c>
      <c r="BU256" s="124">
        <v>20</v>
      </c>
      <c r="BV256" s="124">
        <f t="shared" ref="BV256" si="950">(BU256*$E256*$G256*$H256*$N256*$BV$13)/12*11+(BU256*$F256*$G256*$H256*$N256*$BV$13)/12</f>
        <v>368956.22399999999</v>
      </c>
      <c r="BW256" s="124">
        <v>21</v>
      </c>
      <c r="BX256" s="129">
        <f t="shared" ref="BX256:BX257" si="951">(BW256*$E256*$G256*$H256*$N256*$BX$13)/12*11+(BW256*$F256*$G256*$H256*$N256*$BX$13)/12</f>
        <v>387404.03519999998</v>
      </c>
      <c r="BY256" s="124"/>
      <c r="BZ256" s="124">
        <f>(BY256*$E256*$G256*$H256*$M256*$BZ$13)</f>
        <v>0</v>
      </c>
      <c r="CA256" s="124"/>
      <c r="CB256" s="124">
        <f>(CA256*$E256*$G256*$H256*$M256*$CB$13)</f>
        <v>0</v>
      </c>
      <c r="CC256" s="124"/>
      <c r="CD256" s="124">
        <f>(CC256*$E256*$G256*$H256*$M256*$CD$13)</f>
        <v>0</v>
      </c>
      <c r="CE256" s="124">
        <v>5</v>
      </c>
      <c r="CF256" s="124">
        <f t="shared" ref="CF256:CF257" si="952">(CE256*$E256*$G256*$H256*$N256*$CF$13)/12*11+(CE256*$F256*$G256*$H256*$N256*$CF$13)/12</f>
        <v>76865.87999999999</v>
      </c>
      <c r="CG256" s="124"/>
      <c r="CH256" s="124">
        <f>(CG256*$E256*$G256*$H256*$M256*$CH$13)</f>
        <v>0</v>
      </c>
      <c r="CI256" s="124"/>
      <c r="CJ256" s="124">
        <f>(CI256*$E256*$G256*$H256*$M256*$CJ$13)</f>
        <v>0</v>
      </c>
      <c r="CK256" s="124"/>
      <c r="CL256" s="124">
        <f>(CK256*$E256*$G256*$H256*$M256*$CL$13)</f>
        <v>0</v>
      </c>
      <c r="CM256" s="124">
        <v>10</v>
      </c>
      <c r="CN256" s="124">
        <f t="shared" ref="CN256:CN257" si="953">(CM256*$E256*$G256*$H256*$M256*$CN$13)/12*11+(CM256*$F256*$G256*$H256*$M256*$CN$13)/12</f>
        <v>128109.79999999999</v>
      </c>
      <c r="CO256" s="124">
        <v>50</v>
      </c>
      <c r="CP256" s="124">
        <f>(CO256*$E256*$G256*$H256*$M256*$CP$13)/12*11+(CO256*$F256*$G256*$H256*$M256*$CP$13)/12</f>
        <v>576494.10000000009</v>
      </c>
      <c r="CQ256" s="124">
        <v>70</v>
      </c>
      <c r="CR256" s="124">
        <f t="shared" ref="CR256:CR257" si="954">(CQ256*$E256*$G256*$H256*$M256*$CR$13)/12*11+(CQ256*$F256*$G256*$H256*$M256*$CR$13)/12</f>
        <v>896768.59999999986</v>
      </c>
      <c r="CS256" s="124">
        <v>82</v>
      </c>
      <c r="CT256" s="124">
        <f t="shared" ref="CT256:CT257" si="955">(CS256*$E256*$G256*$H256*$N256*$CT$13)/12*11+(CS256*$F256*$G256*$H256*$N256*$CT$13)/12</f>
        <v>1260600.432</v>
      </c>
      <c r="CU256" s="124">
        <v>70</v>
      </c>
      <c r="CV256" s="124">
        <f t="shared" ref="CV256" si="956">(CU256*$E256*$G256*$H256*$N256*$CV$13)/12*11+(CU256*$F256*$G256*$H256*$N256*$CV$13)/12</f>
        <v>1076122.3199999998</v>
      </c>
      <c r="CW256" s="124"/>
      <c r="CX256" s="124">
        <f>(CW256*$E256*$G256*$H256*$N256*$CX$13)</f>
        <v>0</v>
      </c>
      <c r="CY256" s="140">
        <v>0</v>
      </c>
      <c r="CZ256" s="124">
        <f>(CY256*$E256*$G256*$H256*$N256*$CZ$13)</f>
        <v>0</v>
      </c>
      <c r="DA256" s="124"/>
      <c r="DB256" s="129">
        <f>(DA256*$E256*$G256*$H256*$N256*$DB$13)</f>
        <v>0</v>
      </c>
      <c r="DC256" s="124"/>
      <c r="DD256" s="124">
        <f>(DC256*$E256*$G256*$H256*$N256*$DD$13)</f>
        <v>0</v>
      </c>
      <c r="DE256" s="141">
        <v>5</v>
      </c>
      <c r="DF256" s="124">
        <f t="shared" ref="DF256:DF257" si="957">(DE256*$E256*$G256*$H256*$N256*$DF$13)/12*11+(DE256*$F256*$G256*$H256*$N256*$DF$13)/12</f>
        <v>76865.87999999999</v>
      </c>
      <c r="DG256" s="124">
        <v>10</v>
      </c>
      <c r="DH256" s="124">
        <f t="shared" ref="DH256:DH257" si="958">(DG256*$E256*$G256*$H256*$N256*$DH$13)/12*11+(DG256*$F256*$G256*$H256*$N256*$DH$13)/12</f>
        <v>153731.75999999998</v>
      </c>
      <c r="DI256" s="124">
        <v>10</v>
      </c>
      <c r="DJ256" s="124">
        <f>(DI256*$E256*$G256*$H256*$O256*$DJ$13)/12*11+(DI256*$F256*$G256*$H256*$O256*$DJ$13)/12</f>
        <v>163248.48799999998</v>
      </c>
      <c r="DK256" s="124">
        <v>32</v>
      </c>
      <c r="DL256" s="129">
        <f t="shared" ref="DL256:DL257" si="959">(DK256*$E256*$G256*$H256*$P256*$DL$13)/12*11+(DK256*$F256*$G256*$H256*$P256*$DL$13)/12</f>
        <v>602042.85439999995</v>
      </c>
      <c r="DM256" s="124">
        <f t="shared" si="943"/>
        <v>710</v>
      </c>
      <c r="DN256" s="124">
        <f t="shared" si="943"/>
        <v>10887976.86626</v>
      </c>
    </row>
    <row r="257" spans="1:118" ht="30" customHeight="1" x14ac:dyDescent="0.25">
      <c r="A257" s="104"/>
      <c r="B257" s="135">
        <v>220</v>
      </c>
      <c r="C257" s="235" t="s">
        <v>597</v>
      </c>
      <c r="D257" s="118" t="s">
        <v>598</v>
      </c>
      <c r="E257" s="107">
        <f t="shared" si="804"/>
        <v>23460</v>
      </c>
      <c r="F257" s="108">
        <v>23500</v>
      </c>
      <c r="G257" s="136">
        <v>1.85</v>
      </c>
      <c r="H257" s="120">
        <v>1</v>
      </c>
      <c r="I257" s="121"/>
      <c r="J257" s="121"/>
      <c r="K257" s="121"/>
      <c r="L257" s="121"/>
      <c r="M257" s="122">
        <v>1.4</v>
      </c>
      <c r="N257" s="122">
        <v>1.68</v>
      </c>
      <c r="O257" s="122">
        <v>2.23</v>
      </c>
      <c r="P257" s="123">
        <v>2.57</v>
      </c>
      <c r="Q257" s="124"/>
      <c r="R257" s="124">
        <f t="shared" si="855"/>
        <v>0</v>
      </c>
      <c r="S257" s="124"/>
      <c r="T257" s="124">
        <f>(S257*$E257*$G257*$H257*$M257*$T$13)</f>
        <v>0</v>
      </c>
      <c r="U257" s="124">
        <v>150</v>
      </c>
      <c r="V257" s="124">
        <f t="shared" si="941"/>
        <v>11221186.655000001</v>
      </c>
      <c r="W257" s="124"/>
      <c r="X257" s="124">
        <f>(W257*$E257*$G257*$H257*$M257*$X$13)</f>
        <v>0</v>
      </c>
      <c r="Y257" s="124"/>
      <c r="Z257" s="124">
        <f t="shared" si="830"/>
        <v>0</v>
      </c>
      <c r="AA257" s="124"/>
      <c r="AB257" s="124"/>
      <c r="AC257" s="124"/>
      <c r="AD257" s="124">
        <f>(AC257*$E257*$G257*$H257*$M257*$AD$13)</f>
        <v>0</v>
      </c>
      <c r="AE257" s="124"/>
      <c r="AF257" s="124"/>
      <c r="AG257" s="124"/>
      <c r="AH257" s="124">
        <f>(AG257*$E257*$G257*$H257*$M257*$AH$13)</f>
        <v>0</v>
      </c>
      <c r="AI257" s="124"/>
      <c r="AJ257" s="124"/>
      <c r="AK257" s="125"/>
      <c r="AL257" s="124">
        <f>(AK257*$E257*$G257*$H257*$M257*$AL$13)</f>
        <v>0</v>
      </c>
      <c r="AM257" s="124"/>
      <c r="AN257" s="124">
        <f>(AM257*$E257*$G257*$H257*$M257*$AN$13)</f>
        <v>0</v>
      </c>
      <c r="AO257" s="124"/>
      <c r="AP257" s="124">
        <f>(AO257*$E257*$G257*$H257*$M257*$AP$13)</f>
        <v>0</v>
      </c>
      <c r="AQ257" s="124"/>
      <c r="AR257" s="124">
        <f>(AQ257*$E257*$G257*$H257*$N257*$AR$13)</f>
        <v>0</v>
      </c>
      <c r="AS257" s="140">
        <v>0</v>
      </c>
      <c r="AT257" s="124">
        <f>(AS257*$E257*$G257*$H257*$N257*$AT$13)/12*4+(AS257*$E257*$G257*$H257*$N257*$AT$15)/12*8</f>
        <v>0</v>
      </c>
      <c r="AU257" s="124">
        <v>0</v>
      </c>
      <c r="AV257" s="129">
        <f>(AU257*$E257*$G257*$H257*$N257*$AV$13)</f>
        <v>0</v>
      </c>
      <c r="AW257" s="124"/>
      <c r="AX257" s="124">
        <f>(AW257*$E257*$G257*$H257*$M257*$AX$13)</f>
        <v>0</v>
      </c>
      <c r="AY257" s="124"/>
      <c r="AZ257" s="124">
        <f>(AY257*$E257*$G257*$H257*$M257*$AZ$13)</f>
        <v>0</v>
      </c>
      <c r="BA257" s="124"/>
      <c r="BB257" s="124">
        <f>(BA257*$E257*$G257*$H257*$M257*$BB$13)</f>
        <v>0</v>
      </c>
      <c r="BC257" s="124"/>
      <c r="BD257" s="124">
        <f>(BC257*$E257*$G257*$H257*$M257*$BD$13)</f>
        <v>0</v>
      </c>
      <c r="BE257" s="124"/>
      <c r="BF257" s="124">
        <f>(BE257*$E257*$G257*$H257*$M257*$BF$13)</f>
        <v>0</v>
      </c>
      <c r="BG257" s="124"/>
      <c r="BH257" s="124">
        <f>(BG257*$E257*$G257*$H257*$M257*$BH$13)</f>
        <v>0</v>
      </c>
      <c r="BI257" s="124">
        <v>2</v>
      </c>
      <c r="BJ257" s="124">
        <f t="shared" si="945"/>
        <v>145848.07999999999</v>
      </c>
      <c r="BK257" s="124">
        <v>1</v>
      </c>
      <c r="BL257" s="124">
        <f t="shared" si="946"/>
        <v>80216.443999999989</v>
      </c>
      <c r="BM257" s="124">
        <v>5</v>
      </c>
      <c r="BN257" s="124">
        <f t="shared" si="947"/>
        <v>364620.19999999995</v>
      </c>
      <c r="BO257" s="124"/>
      <c r="BP257" s="124">
        <f>(BO257*$E257*$G257*$H257*$N257*$BP$13)</f>
        <v>0</v>
      </c>
      <c r="BQ257" s="124"/>
      <c r="BR257" s="124">
        <f>(BQ257*$E257*$G257*$H257*$N257*$BR$13)</f>
        <v>0</v>
      </c>
      <c r="BS257" s="124"/>
      <c r="BT257" s="124">
        <f>(BS257*$E257*$G257*$H257*$N257*$BT$13)</f>
        <v>0</v>
      </c>
      <c r="BU257" s="124">
        <v>0</v>
      </c>
      <c r="BV257" s="124">
        <f>(BU257*$E257*$G257*$H257*$N257*$BV$13)</f>
        <v>0</v>
      </c>
      <c r="BW257" s="124">
        <v>2</v>
      </c>
      <c r="BX257" s="129">
        <f t="shared" si="951"/>
        <v>175017.69599999997</v>
      </c>
      <c r="BY257" s="124"/>
      <c r="BZ257" s="124">
        <f>(BY257*$E257*$G257*$H257*$M257*$BZ$13)</f>
        <v>0</v>
      </c>
      <c r="CA257" s="124"/>
      <c r="CB257" s="124">
        <f>(CA257*$E257*$G257*$H257*$M257*$CB$13)</f>
        <v>0</v>
      </c>
      <c r="CC257" s="124"/>
      <c r="CD257" s="124">
        <f>(CC257*$E257*$G257*$H257*$M257*$CD$13)</f>
        <v>0</v>
      </c>
      <c r="CE257" s="124">
        <v>5</v>
      </c>
      <c r="CF257" s="124">
        <f t="shared" si="952"/>
        <v>364620.19999999995</v>
      </c>
      <c r="CG257" s="124"/>
      <c r="CH257" s="124">
        <f>(CG257*$E257*$G257*$H257*$M257*$CH$13)</f>
        <v>0</v>
      </c>
      <c r="CI257" s="124"/>
      <c r="CJ257" s="124">
        <f>(CI257*$E257*$G257*$H257*$M257*$CJ$13)</f>
        <v>0</v>
      </c>
      <c r="CK257" s="124"/>
      <c r="CL257" s="124">
        <f>(CK257*$E257*$G257*$H257*$M257*$CL$13)</f>
        <v>0</v>
      </c>
      <c r="CM257" s="124">
        <v>1</v>
      </c>
      <c r="CN257" s="124">
        <f t="shared" si="953"/>
        <v>60770.033333333333</v>
      </c>
      <c r="CO257" s="124"/>
      <c r="CP257" s="124">
        <f>(CO257*$E257*$G257*$H257*$M257*$CP$13)</f>
        <v>0</v>
      </c>
      <c r="CQ257" s="124">
        <v>2</v>
      </c>
      <c r="CR257" s="124">
        <f t="shared" si="954"/>
        <v>121540.06666666667</v>
      </c>
      <c r="CS257" s="124">
        <v>3</v>
      </c>
      <c r="CT257" s="124">
        <f t="shared" si="955"/>
        <v>218772.12</v>
      </c>
      <c r="CU257" s="124"/>
      <c r="CV257" s="124">
        <f>(CU257*$E257*$G257*$H257*$N257*$CV$13)</f>
        <v>0</v>
      </c>
      <c r="CW257" s="124"/>
      <c r="CX257" s="124">
        <f>(CW257*$E257*$G257*$H257*$N257*$CX$13)</f>
        <v>0</v>
      </c>
      <c r="CY257" s="140">
        <v>0</v>
      </c>
      <c r="CZ257" s="124">
        <f>(CY257*$E257*$G257*$H257*$N257*$CZ$13)</f>
        <v>0</v>
      </c>
      <c r="DA257" s="124"/>
      <c r="DB257" s="129">
        <f>(DA257*$E257*$G257*$H257*$N257*$DB$13)</f>
        <v>0</v>
      </c>
      <c r="DC257" s="124"/>
      <c r="DD257" s="124">
        <f>(DC257*$E257*$G257*$H257*$N257*$DD$13)</f>
        <v>0</v>
      </c>
      <c r="DE257" s="141">
        <v>1</v>
      </c>
      <c r="DF257" s="124">
        <f t="shared" si="957"/>
        <v>72924.039999999994</v>
      </c>
      <c r="DG257" s="124">
        <v>1</v>
      </c>
      <c r="DH257" s="124">
        <f t="shared" si="958"/>
        <v>72924.039999999994</v>
      </c>
      <c r="DI257" s="124"/>
      <c r="DJ257" s="124">
        <f>(DI257*$E257*$G257*$H257*$O257*$DJ$13)</f>
        <v>0</v>
      </c>
      <c r="DK257" s="124">
        <v>3</v>
      </c>
      <c r="DL257" s="129">
        <f t="shared" si="959"/>
        <v>267735.40399999998</v>
      </c>
      <c r="DM257" s="124">
        <f t="shared" si="943"/>
        <v>176</v>
      </c>
      <c r="DN257" s="124">
        <f t="shared" si="943"/>
        <v>13166174.978999997</v>
      </c>
    </row>
    <row r="258" spans="1:118" ht="30" customHeight="1" x14ac:dyDescent="0.25">
      <c r="A258" s="104"/>
      <c r="B258" s="135">
        <v>221</v>
      </c>
      <c r="C258" s="235" t="s">
        <v>599</v>
      </c>
      <c r="D258" s="118" t="s">
        <v>600</v>
      </c>
      <c r="E258" s="107">
        <f t="shared" si="804"/>
        <v>23460</v>
      </c>
      <c r="F258" s="108">
        <v>23500</v>
      </c>
      <c r="G258" s="145">
        <v>2.12</v>
      </c>
      <c r="H258" s="120">
        <v>1</v>
      </c>
      <c r="I258" s="121"/>
      <c r="J258" s="121"/>
      <c r="K258" s="121"/>
      <c r="L258" s="121"/>
      <c r="M258" s="122">
        <v>1.4</v>
      </c>
      <c r="N258" s="122">
        <v>1.68</v>
      </c>
      <c r="O258" s="122">
        <v>2.23</v>
      </c>
      <c r="P258" s="123">
        <v>2.57</v>
      </c>
      <c r="Q258" s="124"/>
      <c r="R258" s="124">
        <f t="shared" si="855"/>
        <v>0</v>
      </c>
      <c r="S258" s="124"/>
      <c r="T258" s="124">
        <f>(S258*$E258*$G258*$H258*$M258*$T$13)</f>
        <v>0</v>
      </c>
      <c r="U258" s="124">
        <v>10</v>
      </c>
      <c r="V258" s="124">
        <f t="shared" si="941"/>
        <v>857258.22373333329</v>
      </c>
      <c r="W258" s="124"/>
      <c r="X258" s="124">
        <f>(W258*$E258*$G258*$H258*$M258*$X$13)</f>
        <v>0</v>
      </c>
      <c r="Y258" s="124"/>
      <c r="Z258" s="124">
        <f t="shared" si="830"/>
        <v>0</v>
      </c>
      <c r="AA258" s="124"/>
      <c r="AB258" s="124"/>
      <c r="AC258" s="124"/>
      <c r="AD258" s="124">
        <f>(AC258*$E258*$G258*$H258*$M258*$AD$13)</f>
        <v>0</v>
      </c>
      <c r="AE258" s="124"/>
      <c r="AF258" s="124"/>
      <c r="AG258" s="124"/>
      <c r="AH258" s="124">
        <f>(AG258*$E258*$G258*$H258*$M258*$AH$13)</f>
        <v>0</v>
      </c>
      <c r="AI258" s="124"/>
      <c r="AJ258" s="124"/>
      <c r="AK258" s="125"/>
      <c r="AL258" s="124">
        <f>(AK258*$E258*$G258*$H258*$M258*$AL$13)</f>
        <v>0</v>
      </c>
      <c r="AM258" s="124"/>
      <c r="AN258" s="124">
        <f>(AM258*$E258*$G258*$H258*$M258*$AN$13)</f>
        <v>0</v>
      </c>
      <c r="AO258" s="124"/>
      <c r="AP258" s="124">
        <f>(AO258*$E258*$G258*$H258*$M258*$AP$13)</f>
        <v>0</v>
      </c>
      <c r="AQ258" s="124"/>
      <c r="AR258" s="124">
        <f>(AQ258*$E258*$G258*$H258*$N258*$AR$13)</f>
        <v>0</v>
      </c>
      <c r="AS258" s="140">
        <v>0</v>
      </c>
      <c r="AT258" s="124">
        <f>(AS258*$E258*$G258*$H258*$N258*$AT$13)/12*4+(AS258*$E258*$G258*$H258*$N258*$AT$15)/12*8</f>
        <v>0</v>
      </c>
      <c r="AU258" s="124">
        <v>0</v>
      </c>
      <c r="AV258" s="129">
        <f>(AU258*$E258*$G258*$H258*$N258*$AV$13)</f>
        <v>0</v>
      </c>
      <c r="AW258" s="124"/>
      <c r="AX258" s="124">
        <f>(AW258*$E258*$G258*$H258*$M258*$AX$13)</f>
        <v>0</v>
      </c>
      <c r="AY258" s="124"/>
      <c r="AZ258" s="124">
        <f>(AY258*$E258*$G258*$H258*$M258*$AZ$13)</f>
        <v>0</v>
      </c>
      <c r="BA258" s="124"/>
      <c r="BB258" s="124">
        <f>(BA258*$E258*$G258*$H258*$M258*$BB$13)</f>
        <v>0</v>
      </c>
      <c r="BC258" s="124"/>
      <c r="BD258" s="124">
        <f>(BC258*$E258*$G258*$H258*$M258*$BD$13)</f>
        <v>0</v>
      </c>
      <c r="BE258" s="124"/>
      <c r="BF258" s="124">
        <f>(BE258*$E258*$G258*$H258*$M258*$BF$13)</f>
        <v>0</v>
      </c>
      <c r="BG258" s="124"/>
      <c r="BH258" s="124">
        <f>(BG258*$E258*$G258*$H258*$M258*$BH$13)</f>
        <v>0</v>
      </c>
      <c r="BI258" s="124"/>
      <c r="BJ258" s="124">
        <f>(BI258*$E258*$G258*$H258*$M258*$BJ$13)</f>
        <v>0</v>
      </c>
      <c r="BK258" s="124"/>
      <c r="BL258" s="124">
        <f>(BK258*$E258*$G258*$H258*$N258*$BL$13)</f>
        <v>0</v>
      </c>
      <c r="BM258" s="124"/>
      <c r="BN258" s="124">
        <f>(BM258*$E258*$G258*$H258*$N258*$BN$13)</f>
        <v>0</v>
      </c>
      <c r="BO258" s="124"/>
      <c r="BP258" s="124">
        <f>(BO258*$E258*$G258*$H258*$N258*$BP$13)</f>
        <v>0</v>
      </c>
      <c r="BQ258" s="124"/>
      <c r="BR258" s="124">
        <f>(BQ258*$E258*$G258*$H258*$N258*$BR$13)</f>
        <v>0</v>
      </c>
      <c r="BS258" s="124"/>
      <c r="BT258" s="124">
        <f>(BS258*$E258*$G258*$H258*$N258*$BT$13)</f>
        <v>0</v>
      </c>
      <c r="BU258" s="124">
        <v>0</v>
      </c>
      <c r="BV258" s="124">
        <f>(BU258*$E258*$G258*$H258*$N258*$BV$13)</f>
        <v>0</v>
      </c>
      <c r="BW258" s="124"/>
      <c r="BX258" s="129">
        <f>(BW258*$E258*$G258*$H258*$N258*$BX$13)</f>
        <v>0</v>
      </c>
      <c r="BY258" s="124"/>
      <c r="BZ258" s="124">
        <f>(BY258*$E258*$G258*$H258*$M258*$BZ$13)</f>
        <v>0</v>
      </c>
      <c r="CA258" s="124"/>
      <c r="CB258" s="124">
        <f>(CA258*$E258*$G258*$H258*$M258*$CB$13)</f>
        <v>0</v>
      </c>
      <c r="CC258" s="124"/>
      <c r="CD258" s="124">
        <f>(CC258*$E258*$G258*$H258*$M258*$CD$13)</f>
        <v>0</v>
      </c>
      <c r="CE258" s="124">
        <v>0</v>
      </c>
      <c r="CF258" s="124">
        <f>(CE258*$E258*$G258*$H258*$N258*$CF$13)</f>
        <v>0</v>
      </c>
      <c r="CG258" s="124"/>
      <c r="CH258" s="124">
        <f>(CG258*$E258*$G258*$H258*$M258*$CH$13)</f>
        <v>0</v>
      </c>
      <c r="CI258" s="124"/>
      <c r="CJ258" s="124">
        <f>(CI258*$E258*$G258*$H258*$M258*$CJ$13)</f>
        <v>0</v>
      </c>
      <c r="CK258" s="124"/>
      <c r="CL258" s="124">
        <f>(CK258*$E258*$G258*$H258*$M258*$CL$13)</f>
        <v>0</v>
      </c>
      <c r="CM258" s="124"/>
      <c r="CN258" s="124">
        <f>(CM258*$E258*$G258*$H258*$M258*$CN$13)</f>
        <v>0</v>
      </c>
      <c r="CO258" s="124"/>
      <c r="CP258" s="124">
        <f>(CO258*$E258*$G258*$H258*$M258*$CP$13)</f>
        <v>0</v>
      </c>
      <c r="CQ258" s="124"/>
      <c r="CR258" s="124">
        <f>(CQ258*$E258*$G258*$H258*$M258*$CR$13)</f>
        <v>0</v>
      </c>
      <c r="CS258" s="124">
        <v>0</v>
      </c>
      <c r="CT258" s="124">
        <f>(CS258*$E258*$G258*$H258*$N258*$CT$13)</f>
        <v>0</v>
      </c>
      <c r="CU258" s="124"/>
      <c r="CV258" s="124">
        <f>(CU258*$E258*$G258*$H258*$N258*$CV$13)</f>
        <v>0</v>
      </c>
      <c r="CW258" s="124"/>
      <c r="CX258" s="124">
        <f>(CW258*$E258*$G258*$H258*$N258*$CX$13)</f>
        <v>0</v>
      </c>
      <c r="CY258" s="140">
        <v>0</v>
      </c>
      <c r="CZ258" s="124">
        <f>(CY258*$E258*$G258*$H258*$N258*$CZ$13)</f>
        <v>0</v>
      </c>
      <c r="DA258" s="124"/>
      <c r="DB258" s="129">
        <f>(DA258*$E258*$G258*$H258*$N258*$DB$13)</f>
        <v>0</v>
      </c>
      <c r="DC258" s="124"/>
      <c r="DD258" s="124">
        <f>(DC258*$E258*$G258*$H258*$N258*$DD$13)</f>
        <v>0</v>
      </c>
      <c r="DE258" s="141"/>
      <c r="DF258" s="124">
        <f>(DE258*$E258*$G258*$H258*$N258*$DF$13)</f>
        <v>0</v>
      </c>
      <c r="DG258" s="124">
        <v>0</v>
      </c>
      <c r="DH258" s="124">
        <f>(DG258*$E258*$G258*$H258*$N258*$DH$13)</f>
        <v>0</v>
      </c>
      <c r="DI258" s="124"/>
      <c r="DJ258" s="124">
        <f>(DI258*$E258*$G258*$H258*$O258*$DJ$13)</f>
        <v>0</v>
      </c>
      <c r="DK258" s="124"/>
      <c r="DL258" s="129">
        <f>(DK258*$E258*$G258*$H258*$P258*$DL$13)</f>
        <v>0</v>
      </c>
      <c r="DM258" s="124">
        <f t="shared" si="943"/>
        <v>10</v>
      </c>
      <c r="DN258" s="124">
        <f t="shared" si="943"/>
        <v>857258.22373333329</v>
      </c>
    </row>
    <row r="259" spans="1:118" s="236" customFormat="1" ht="15.75" customHeight="1" x14ac:dyDescent="0.25">
      <c r="A259" s="104">
        <v>23</v>
      </c>
      <c r="B259" s="143"/>
      <c r="C259" s="143"/>
      <c r="D259" s="106" t="s">
        <v>601</v>
      </c>
      <c r="E259" s="107">
        <f t="shared" si="804"/>
        <v>23460</v>
      </c>
      <c r="F259" s="108">
        <v>23500</v>
      </c>
      <c r="G259" s="144"/>
      <c r="H259" s="122"/>
      <c r="I259" s="122"/>
      <c r="J259" s="122"/>
      <c r="K259" s="122"/>
      <c r="L259" s="121"/>
      <c r="M259" s="133">
        <v>1.4</v>
      </c>
      <c r="N259" s="133">
        <v>1.68</v>
      </c>
      <c r="O259" s="133">
        <v>2.23</v>
      </c>
      <c r="P259" s="134">
        <v>2.57</v>
      </c>
      <c r="Q259" s="115">
        <f>SUM(Q260:Q265)</f>
        <v>633</v>
      </c>
      <c r="R259" s="115">
        <f t="shared" ref="R259:Z259" si="960">SUM(R260:R265)</f>
        <v>26483711.921333335</v>
      </c>
      <c r="S259" s="115">
        <f t="shared" si="960"/>
        <v>350</v>
      </c>
      <c r="T259" s="115">
        <f t="shared" si="960"/>
        <v>16187822.933333332</v>
      </c>
      <c r="U259" s="115">
        <f t="shared" si="960"/>
        <v>222</v>
      </c>
      <c r="V259" s="115">
        <f t="shared" si="960"/>
        <v>13027494.431140002</v>
      </c>
      <c r="W259" s="115">
        <f t="shared" si="960"/>
        <v>0</v>
      </c>
      <c r="X259" s="115">
        <f t="shared" si="960"/>
        <v>0</v>
      </c>
      <c r="Y259" s="115">
        <f t="shared" si="960"/>
        <v>2</v>
      </c>
      <c r="Z259" s="115">
        <f t="shared" si="960"/>
        <v>77720.794666666668</v>
      </c>
      <c r="AA259" s="115"/>
      <c r="AB259" s="115"/>
      <c r="AC259" s="115">
        <f t="shared" ref="AC259:AH259" si="961">SUM(AC260:AC265)</f>
        <v>0</v>
      </c>
      <c r="AD259" s="115">
        <f t="shared" si="961"/>
        <v>0</v>
      </c>
      <c r="AE259" s="115">
        <f t="shared" si="961"/>
        <v>0</v>
      </c>
      <c r="AF259" s="115">
        <f t="shared" si="961"/>
        <v>0</v>
      </c>
      <c r="AG259" s="115">
        <f t="shared" si="961"/>
        <v>443</v>
      </c>
      <c r="AH259" s="115">
        <f t="shared" si="961"/>
        <v>20264769.499333337</v>
      </c>
      <c r="AI259" s="115"/>
      <c r="AJ259" s="115"/>
      <c r="AK259" s="115">
        <f t="shared" ref="AK259:CV259" si="962">SUM(AK260:AK265)</f>
        <v>10</v>
      </c>
      <c r="AL259" s="115">
        <f t="shared" si="962"/>
        <v>328815.15333333332</v>
      </c>
      <c r="AM259" s="115">
        <f t="shared" si="962"/>
        <v>383</v>
      </c>
      <c r="AN259" s="115">
        <f t="shared" si="962"/>
        <v>17529822.361333333</v>
      </c>
      <c r="AO259" s="115">
        <f t="shared" si="962"/>
        <v>595</v>
      </c>
      <c r="AP259" s="115">
        <f t="shared" si="962"/>
        <v>26974043.968666669</v>
      </c>
      <c r="AQ259" s="115">
        <f t="shared" si="962"/>
        <v>303</v>
      </c>
      <c r="AR259" s="115">
        <f t="shared" si="962"/>
        <v>16639492.100000001</v>
      </c>
      <c r="AS259" s="115">
        <f t="shared" si="962"/>
        <v>0</v>
      </c>
      <c r="AT259" s="115">
        <f t="shared" si="962"/>
        <v>0</v>
      </c>
      <c r="AU259" s="115">
        <f t="shared" si="962"/>
        <v>65</v>
      </c>
      <c r="AV259" s="115">
        <f t="shared" si="962"/>
        <v>3824373.1680000005</v>
      </c>
      <c r="AW259" s="115">
        <f t="shared" si="962"/>
        <v>0</v>
      </c>
      <c r="AX259" s="115">
        <f t="shared" si="962"/>
        <v>0</v>
      </c>
      <c r="AY259" s="115">
        <f t="shared" si="962"/>
        <v>0</v>
      </c>
      <c r="AZ259" s="115">
        <f t="shared" si="962"/>
        <v>0</v>
      </c>
      <c r="BA259" s="115">
        <f t="shared" si="962"/>
        <v>0</v>
      </c>
      <c r="BB259" s="115">
        <f t="shared" si="962"/>
        <v>0</v>
      </c>
      <c r="BC259" s="115">
        <f t="shared" si="962"/>
        <v>0</v>
      </c>
      <c r="BD259" s="115">
        <f t="shared" si="962"/>
        <v>0</v>
      </c>
      <c r="BE259" s="115">
        <f t="shared" si="962"/>
        <v>0</v>
      </c>
      <c r="BF259" s="115">
        <f t="shared" si="962"/>
        <v>0</v>
      </c>
      <c r="BG259" s="115">
        <f t="shared" si="962"/>
        <v>0</v>
      </c>
      <c r="BH259" s="115">
        <f t="shared" si="962"/>
        <v>0</v>
      </c>
      <c r="BI259" s="115">
        <f t="shared" si="962"/>
        <v>190</v>
      </c>
      <c r="BJ259" s="115">
        <f t="shared" si="962"/>
        <v>8829721.5999999978</v>
      </c>
      <c r="BK259" s="115">
        <f t="shared" si="962"/>
        <v>1935</v>
      </c>
      <c r="BL259" s="115">
        <f t="shared" si="962"/>
        <v>106824021.6736</v>
      </c>
      <c r="BM259" s="115">
        <f t="shared" si="962"/>
        <v>300</v>
      </c>
      <c r="BN259" s="115">
        <f t="shared" si="962"/>
        <v>15077538</v>
      </c>
      <c r="BO259" s="115">
        <f t="shared" si="962"/>
        <v>0</v>
      </c>
      <c r="BP259" s="115">
        <f t="shared" si="962"/>
        <v>0</v>
      </c>
      <c r="BQ259" s="115">
        <f t="shared" si="962"/>
        <v>20</v>
      </c>
      <c r="BR259" s="115">
        <f t="shared" si="962"/>
        <v>927909.13599999994</v>
      </c>
      <c r="BS259" s="115">
        <f t="shared" si="962"/>
        <v>323</v>
      </c>
      <c r="BT259" s="115">
        <f t="shared" si="962"/>
        <v>14486498.510399999</v>
      </c>
      <c r="BU259" s="115">
        <f t="shared" si="962"/>
        <v>262</v>
      </c>
      <c r="BV259" s="115">
        <f t="shared" si="962"/>
        <v>15604483.171200002</v>
      </c>
      <c r="BW259" s="115">
        <f t="shared" si="962"/>
        <v>265</v>
      </c>
      <c r="BX259" s="115">
        <f t="shared" si="962"/>
        <v>15077538.000000002</v>
      </c>
      <c r="BY259" s="115">
        <f t="shared" si="962"/>
        <v>1050</v>
      </c>
      <c r="BZ259" s="115">
        <f t="shared" si="962"/>
        <v>44385118.399999999</v>
      </c>
      <c r="CA259" s="115">
        <f t="shared" si="962"/>
        <v>349</v>
      </c>
      <c r="CB259" s="115">
        <f t="shared" si="962"/>
        <v>14841684.573333334</v>
      </c>
      <c r="CC259" s="115">
        <f t="shared" si="962"/>
        <v>0</v>
      </c>
      <c r="CD259" s="115">
        <f t="shared" si="962"/>
        <v>0</v>
      </c>
      <c r="CE259" s="115">
        <f t="shared" si="962"/>
        <v>219</v>
      </c>
      <c r="CF259" s="115">
        <f t="shared" si="962"/>
        <v>10944518.759999998</v>
      </c>
      <c r="CG259" s="115">
        <f t="shared" si="962"/>
        <v>0</v>
      </c>
      <c r="CH259" s="115">
        <f t="shared" si="962"/>
        <v>0</v>
      </c>
      <c r="CI259" s="115">
        <f t="shared" si="962"/>
        <v>36</v>
      </c>
      <c r="CJ259" s="115">
        <f t="shared" si="962"/>
        <v>1175193.8986666668</v>
      </c>
      <c r="CK259" s="115">
        <f t="shared" si="962"/>
        <v>77</v>
      </c>
      <c r="CL259" s="115">
        <f t="shared" si="962"/>
        <v>2558779.7386666667</v>
      </c>
      <c r="CM259" s="115">
        <f t="shared" si="962"/>
        <v>44</v>
      </c>
      <c r="CN259" s="115">
        <f t="shared" si="962"/>
        <v>1758060.6400000001</v>
      </c>
      <c r="CO259" s="115">
        <f t="shared" si="962"/>
        <v>334</v>
      </c>
      <c r="CP259" s="115">
        <f t="shared" si="962"/>
        <v>12522930.041999999</v>
      </c>
      <c r="CQ259" s="115">
        <f t="shared" si="962"/>
        <v>165</v>
      </c>
      <c r="CR259" s="115">
        <f t="shared" si="962"/>
        <v>6678133.9333333336</v>
      </c>
      <c r="CS259" s="115">
        <f t="shared" si="962"/>
        <v>712</v>
      </c>
      <c r="CT259" s="115">
        <f t="shared" si="962"/>
        <v>35540023.624000005</v>
      </c>
      <c r="CU259" s="115">
        <f t="shared" si="962"/>
        <v>190</v>
      </c>
      <c r="CV259" s="115">
        <f t="shared" si="962"/>
        <v>9038639.1199999973</v>
      </c>
      <c r="CW259" s="115">
        <f t="shared" ref="CW259:DN259" si="963">SUM(CW260:CW265)</f>
        <v>142</v>
      </c>
      <c r="CX259" s="115">
        <f t="shared" si="963"/>
        <v>7131182.7439999999</v>
      </c>
      <c r="CY259" s="115">
        <f t="shared" si="963"/>
        <v>611</v>
      </c>
      <c r="CZ259" s="115">
        <f t="shared" si="963"/>
        <v>27727769.764799997</v>
      </c>
      <c r="DA259" s="115">
        <f t="shared" si="963"/>
        <v>0</v>
      </c>
      <c r="DB259" s="115">
        <f t="shared" si="963"/>
        <v>0</v>
      </c>
      <c r="DC259" s="115">
        <f t="shared" si="963"/>
        <v>0</v>
      </c>
      <c r="DD259" s="115">
        <f t="shared" si="963"/>
        <v>0</v>
      </c>
      <c r="DE259" s="115">
        <f t="shared" si="963"/>
        <v>5</v>
      </c>
      <c r="DF259" s="115">
        <f t="shared" si="963"/>
        <v>238875.50399999999</v>
      </c>
      <c r="DG259" s="115">
        <f t="shared" si="963"/>
        <v>84</v>
      </c>
      <c r="DH259" s="115">
        <f t="shared" si="963"/>
        <v>4108579.8319999999</v>
      </c>
      <c r="DI259" s="115">
        <f t="shared" si="963"/>
        <v>11</v>
      </c>
      <c r="DJ259" s="115">
        <f t="shared" si="963"/>
        <v>535789.90933333337</v>
      </c>
      <c r="DK259" s="115">
        <f t="shared" si="963"/>
        <v>56</v>
      </c>
      <c r="DL259" s="115">
        <f t="shared" si="963"/>
        <v>3445344.6042666668</v>
      </c>
      <c r="DM259" s="115">
        <f t="shared" si="963"/>
        <v>10386</v>
      </c>
      <c r="DN259" s="115">
        <f t="shared" si="963"/>
        <v>500796401.5107401</v>
      </c>
    </row>
    <row r="260" spans="1:118" ht="15.75" customHeight="1" x14ac:dyDescent="0.25">
      <c r="A260" s="104"/>
      <c r="B260" s="135">
        <v>222</v>
      </c>
      <c r="C260" s="235" t="s">
        <v>602</v>
      </c>
      <c r="D260" s="118" t="s">
        <v>603</v>
      </c>
      <c r="E260" s="107">
        <f t="shared" si="804"/>
        <v>23460</v>
      </c>
      <c r="F260" s="108">
        <v>23500</v>
      </c>
      <c r="G260" s="136">
        <v>0.85</v>
      </c>
      <c r="H260" s="120">
        <v>1</v>
      </c>
      <c r="I260" s="121"/>
      <c r="J260" s="121"/>
      <c r="K260" s="121"/>
      <c r="L260" s="121"/>
      <c r="M260" s="122">
        <v>1.4</v>
      </c>
      <c r="N260" s="122">
        <v>1.68</v>
      </c>
      <c r="O260" s="122">
        <v>2.23</v>
      </c>
      <c r="P260" s="123">
        <v>2.57</v>
      </c>
      <c r="Q260" s="124">
        <v>57</v>
      </c>
      <c r="R260" s="124">
        <f t="shared" si="855"/>
        <v>1750669.6900000002</v>
      </c>
      <c r="S260" s="124"/>
      <c r="T260" s="124">
        <f t="shared" ref="T260:T270" si="964">(S260*$E260*$G260*$H260*$M260*$T$13)/12*11+(S260*$F260*$G260*$H260*$M260*$T$13)/12</f>
        <v>0</v>
      </c>
      <c r="U260" s="124">
        <v>1</v>
      </c>
      <c r="V260" s="124">
        <f t="shared" si="941"/>
        <v>34371.202366666672</v>
      </c>
      <c r="W260" s="124"/>
      <c r="X260" s="124">
        <f t="shared" ref="X260:X265" si="965">(W260*$E260*$G260*$H260*$M260*$X$13)</f>
        <v>0</v>
      </c>
      <c r="Y260" s="124">
        <v>0</v>
      </c>
      <c r="Z260" s="124">
        <f t="shared" si="830"/>
        <v>0</v>
      </c>
      <c r="AA260" s="124"/>
      <c r="AB260" s="124"/>
      <c r="AC260" s="124"/>
      <c r="AD260" s="124">
        <f t="shared" ref="AD260:AD265" si="966">(AC260*$E260*$G260*$H260*$M260*$AD$13)</f>
        <v>0</v>
      </c>
      <c r="AE260" s="124"/>
      <c r="AF260" s="124"/>
      <c r="AG260" s="124">
        <v>1</v>
      </c>
      <c r="AH260" s="124">
        <f t="shared" ref="AH260:AH264" si="967">(AG260*$E260*$G260*$H260*$M260*$AH$13)/12*11+(AG260*$F260*$G260*$H260*$M260*$AH$13)/12</f>
        <v>30713.50333333333</v>
      </c>
      <c r="AI260" s="124"/>
      <c r="AJ260" s="124"/>
      <c r="AK260" s="125"/>
      <c r="AL260" s="124">
        <f t="shared" ref="AL260:AL265" si="968">(AK260*$E260*$G260*$H260*$M260*$AL$13)</f>
        <v>0</v>
      </c>
      <c r="AM260" s="124">
        <v>0</v>
      </c>
      <c r="AN260" s="124">
        <f>(AM260*$E260*$G260*$H260*$M260*$AN$13)</f>
        <v>0</v>
      </c>
      <c r="AO260" s="124">
        <v>3</v>
      </c>
      <c r="AP260" s="124">
        <f t="shared" ref="AP260:AP265" si="969">(AO260*$E260*$G260*$H260*$M260*$AP$13)/12*11+(AO260*$F260*$G260*$H260*$M260*$AP$13)/12</f>
        <v>92140.51</v>
      </c>
      <c r="AQ260" s="124">
        <v>2</v>
      </c>
      <c r="AR260" s="124">
        <f t="shared" ref="AR260" si="970">(AQ260*$E260*$G260*$H260*$N260*$AR$13)/12*11+(AQ260*$F260*$G260*$H260*$N260*$AR$13)/12</f>
        <v>73712.40800000001</v>
      </c>
      <c r="AS260" s="139">
        <v>0</v>
      </c>
      <c r="AT260" s="124">
        <f t="shared" ref="AT260:AT265" si="971">(AS260*$E260*$G260*$H260*$N260*$AT$13)/12*4+(AS260*$E260*$G260*$H260*$N260*$AT$15)/12*8</f>
        <v>0</v>
      </c>
      <c r="AU260" s="124">
        <v>0</v>
      </c>
      <c r="AV260" s="129">
        <f>(AU260*$E260*$G260*$H260*$N260*$AV$13)</f>
        <v>0</v>
      </c>
      <c r="AW260" s="124"/>
      <c r="AX260" s="124">
        <f t="shared" ref="AX260:AX265" si="972">(AW260*$E260*$G260*$H260*$M260*$AX$13)</f>
        <v>0</v>
      </c>
      <c r="AY260" s="124"/>
      <c r="AZ260" s="124">
        <f t="shared" ref="AZ260:AZ265" si="973">(AY260*$E260*$G260*$H260*$M260*$AZ$13)</f>
        <v>0</v>
      </c>
      <c r="BA260" s="124"/>
      <c r="BB260" s="124">
        <f t="shared" ref="BB260:BB265" si="974">(BA260*$E260*$G260*$H260*$M260*$BB$13)</f>
        <v>0</v>
      </c>
      <c r="BC260" s="124">
        <v>0</v>
      </c>
      <c r="BD260" s="124">
        <f t="shared" ref="BD260:BD265" si="975">(BC260*$E260*$G260*$H260*$M260*$BD$13)</f>
        <v>0</v>
      </c>
      <c r="BE260" s="124">
        <v>0</v>
      </c>
      <c r="BF260" s="124">
        <f t="shared" ref="BF260:BF265" si="976">(BE260*$E260*$G260*$H260*$M260*$BF$13)</f>
        <v>0</v>
      </c>
      <c r="BG260" s="124">
        <v>0</v>
      </c>
      <c r="BH260" s="124">
        <f t="shared" ref="BH260:BH265" si="977">(BG260*$E260*$G260*$H260*$M260*$BH$13)</f>
        <v>0</v>
      </c>
      <c r="BI260" s="124">
        <v>40</v>
      </c>
      <c r="BJ260" s="124">
        <f t="shared" ref="BJ260:BJ265" si="978">(BI260*$E260*$G260*$H260*$M260*$BJ$13)/12*11+(BI260*$F260*$G260*$H260*$M260*$BJ$13)/12</f>
        <v>1340225.5999999999</v>
      </c>
      <c r="BK260" s="124">
        <v>8</v>
      </c>
      <c r="BL260" s="124">
        <f t="shared" ref="BL260:BL265" si="979">(BK260*$E260*$G260*$H260*$N260*$BL$13)/12*11+(BK260*$F260*$G260*$H260*$N260*$BL$13)/12</f>
        <v>294849.63200000004</v>
      </c>
      <c r="BM260" s="124"/>
      <c r="BN260" s="124">
        <f>(BM260*$E260*$G260*$H260*$N260*$BN$13)</f>
        <v>0</v>
      </c>
      <c r="BO260" s="124">
        <v>0</v>
      </c>
      <c r="BP260" s="124">
        <f t="shared" ref="BP260:BP265" si="980">(BO260*$E260*$G260*$H260*$N260*$BP$13)</f>
        <v>0</v>
      </c>
      <c r="BQ260" s="124">
        <v>2</v>
      </c>
      <c r="BR260" s="124">
        <f t="shared" ref="BR260:BR265" si="981">(BQ260*$E260*$G260*$H260*$N260*$BR$13)/12*11+(BQ260*$F260*$G260*$H260*$N260*$BR$13)/12</f>
        <v>67011.28</v>
      </c>
      <c r="BS260" s="124"/>
      <c r="BT260" s="124">
        <f>(BS260*$E260*$G260*$H260*$N260*$BT$13)</f>
        <v>0</v>
      </c>
      <c r="BU260" s="124">
        <v>4</v>
      </c>
      <c r="BV260" s="124">
        <f t="shared" ref="BV260:BV265" si="982">(BU260*$E260*$G260*$H260*$N260*$BV$13)/12*11+(BU260*$F260*$G260*$H260*$N260*$BV$13)/12</f>
        <v>160827.07199999999</v>
      </c>
      <c r="BW260" s="124"/>
      <c r="BX260" s="129">
        <f>(BW260*$E260*$G260*$H260*$N260*$BX$13)</f>
        <v>0</v>
      </c>
      <c r="BY260" s="124">
        <v>0</v>
      </c>
      <c r="BZ260" s="124">
        <f>(BY260*$E260*$G260*$H260*$M260*$BZ$13)</f>
        <v>0</v>
      </c>
      <c r="CA260" s="124"/>
      <c r="CB260" s="124">
        <f>(CA260*$E260*$G260*$H260*$M260*$CB$13)</f>
        <v>0</v>
      </c>
      <c r="CC260" s="124">
        <v>0</v>
      </c>
      <c r="CD260" s="124">
        <f t="shared" ref="CD260:CD265" si="983">(CC260*$E260*$G260*$H260*$M260*$CD$13)</f>
        <v>0</v>
      </c>
      <c r="CE260" s="124">
        <v>0</v>
      </c>
      <c r="CF260" s="124">
        <f>(CE260*$E260*$G260*$H260*$N260*$CF$13)</f>
        <v>0</v>
      </c>
      <c r="CG260" s="124"/>
      <c r="CH260" s="124">
        <f t="shared" ref="CH260:CH265" si="984">(CG260*$E260*$G260*$H260*$M260*$CH$13)</f>
        <v>0</v>
      </c>
      <c r="CI260" s="124"/>
      <c r="CJ260" s="124">
        <f>(CI260*$E260*$G260*$H260*$M260*$CJ$13)</f>
        <v>0</v>
      </c>
      <c r="CK260" s="124"/>
      <c r="CL260" s="124">
        <f>(CK260*$E260*$G260*$H260*$M260*$CL$13)</f>
        <v>0</v>
      </c>
      <c r="CM260" s="124">
        <v>1</v>
      </c>
      <c r="CN260" s="124">
        <f t="shared" ref="CN260:CN265" si="985">(CM260*$E260*$G260*$H260*$M260*$CN$13)/12*11+(CM260*$F260*$G260*$H260*$M260*$CN$13)/12</f>
        <v>27921.366666666665</v>
      </c>
      <c r="CO260" s="124">
        <v>0</v>
      </c>
      <c r="CP260" s="124">
        <f>(CO260*$E260*$G260*$H260*$M260*$CP$13)</f>
        <v>0</v>
      </c>
      <c r="CQ260" s="124">
        <v>10</v>
      </c>
      <c r="CR260" s="124">
        <f t="shared" ref="CR260:CR265" si="986">(CQ260*$E260*$G260*$H260*$M260*$CR$13)/12*11+(CQ260*$F260*$G260*$H260*$M260*$CR$13)/12</f>
        <v>279213.66666666669</v>
      </c>
      <c r="CS260" s="124">
        <v>4</v>
      </c>
      <c r="CT260" s="124">
        <f t="shared" ref="CT260:CT265" si="987">(CS260*$E260*$G260*$H260*$N260*$CT$13)/12*11+(CS260*$F260*$G260*$H260*$N260*$CT$13)/12</f>
        <v>134022.56</v>
      </c>
      <c r="CU260" s="124">
        <v>30</v>
      </c>
      <c r="CV260" s="124">
        <f t="shared" ref="CV260" si="988">(CU260*$E260*$G260*$H260*$N260*$CV$13)/12*11+(CU260*$F260*$G260*$H260*$N260*$CV$13)/12</f>
        <v>1005169.2</v>
      </c>
      <c r="CW260" s="124"/>
      <c r="CX260" s="124">
        <f>(CW260*$E260*$G260*$H260*$N260*$CX$13)</f>
        <v>0</v>
      </c>
      <c r="CY260" s="140">
        <v>0</v>
      </c>
      <c r="CZ260" s="124">
        <f>(CY260*$E260*$G260*$H260*$N260*$CZ$13)</f>
        <v>0</v>
      </c>
      <c r="DA260" s="124"/>
      <c r="DB260" s="129">
        <f t="shared" ref="DB260:DB265" si="989">(DA260*$E260*$G260*$H260*$N260*$DB$13)</f>
        <v>0</v>
      </c>
      <c r="DC260" s="124"/>
      <c r="DD260" s="124">
        <f t="shared" ref="DD260:DD265" si="990">(DC260*$E260*$G260*$H260*$N260*$DD$13)</f>
        <v>0</v>
      </c>
      <c r="DE260" s="141"/>
      <c r="DF260" s="124">
        <f>(DE260*$E260*$G260*$H260*$N260*$DF$13)</f>
        <v>0</v>
      </c>
      <c r="DG260" s="124"/>
      <c r="DH260" s="124">
        <f>(DG260*$E260*$G260*$H260*$N260*$DH$13)</f>
        <v>0</v>
      </c>
      <c r="DI260" s="124">
        <v>1</v>
      </c>
      <c r="DJ260" s="124">
        <f>(DI260*$E260*$G260*$H260*$O260*$DJ$13)/12*11+(DI260*$F260*$G260*$H260*$O260*$DJ$13)/12</f>
        <v>35579.798666666669</v>
      </c>
      <c r="DK260" s="124"/>
      <c r="DL260" s="129">
        <f>(DK260*$E260*$G260*$H260*$P260*$DL$13)</f>
        <v>0</v>
      </c>
      <c r="DM260" s="124">
        <f t="shared" ref="DM260:DN265" si="991">SUM(Q260,S260,U260,W260,Y260,AA260,AC260,AE260,AG260,AI260,AK260,AM260,AS260,AW260,AY260,CC260,AO260,BC260,BE260,BG260,CQ260,BI260,BK260,AQ260,BO260,AU260,CS260,BQ260,CU260,BS260,BU260,BW260,CE260,BY260,CA260,CG260,CI260,CK260,CM260,CO260,CW260,CY260,BM260,BA260,DA260,DC260,DE260,DG260,DI260,DK260)</f>
        <v>164</v>
      </c>
      <c r="DN260" s="124">
        <f t="shared" si="991"/>
        <v>5326427.4896999989</v>
      </c>
    </row>
    <row r="261" spans="1:118" ht="45" customHeight="1" x14ac:dyDescent="0.25">
      <c r="A261" s="104"/>
      <c r="B261" s="135">
        <v>223</v>
      </c>
      <c r="C261" s="235" t="s">
        <v>604</v>
      </c>
      <c r="D261" s="118" t="s">
        <v>605</v>
      </c>
      <c r="E261" s="107">
        <f t="shared" si="804"/>
        <v>23460</v>
      </c>
      <c r="F261" s="108">
        <v>23500</v>
      </c>
      <c r="G261" s="136">
        <v>2.48</v>
      </c>
      <c r="H261" s="120">
        <v>1</v>
      </c>
      <c r="I261" s="121"/>
      <c r="J261" s="121"/>
      <c r="K261" s="121"/>
      <c r="L261" s="121"/>
      <c r="M261" s="122">
        <v>1.4</v>
      </c>
      <c r="N261" s="122">
        <v>1.68</v>
      </c>
      <c r="O261" s="122">
        <v>2.23</v>
      </c>
      <c r="P261" s="123">
        <v>2.57</v>
      </c>
      <c r="Q261" s="124">
        <v>1</v>
      </c>
      <c r="R261" s="124">
        <f t="shared" si="855"/>
        <v>89611.162666666671</v>
      </c>
      <c r="S261" s="124"/>
      <c r="T261" s="124">
        <f t="shared" si="964"/>
        <v>0</v>
      </c>
      <c r="U261" s="124">
        <v>35</v>
      </c>
      <c r="V261" s="124">
        <f t="shared" si="941"/>
        <v>3509906.3122666669</v>
      </c>
      <c r="W261" s="124"/>
      <c r="X261" s="124">
        <f t="shared" si="965"/>
        <v>0</v>
      </c>
      <c r="Y261" s="124"/>
      <c r="Z261" s="124">
        <f t="shared" si="830"/>
        <v>0</v>
      </c>
      <c r="AA261" s="124"/>
      <c r="AB261" s="124"/>
      <c r="AC261" s="124"/>
      <c r="AD261" s="124">
        <f t="shared" si="966"/>
        <v>0</v>
      </c>
      <c r="AE261" s="124"/>
      <c r="AF261" s="124"/>
      <c r="AG261" s="124"/>
      <c r="AH261" s="124">
        <f t="shared" si="967"/>
        <v>0</v>
      </c>
      <c r="AI261" s="124"/>
      <c r="AJ261" s="124"/>
      <c r="AK261" s="125"/>
      <c r="AL261" s="124">
        <f t="shared" si="968"/>
        <v>0</v>
      </c>
      <c r="AM261" s="124">
        <v>0</v>
      </c>
      <c r="AN261" s="124">
        <f>(AM261*$E261*$G261*$H261*$M261*$AN$13)</f>
        <v>0</v>
      </c>
      <c r="AO261" s="124">
        <v>0</v>
      </c>
      <c r="AP261" s="124">
        <f t="shared" si="969"/>
        <v>0</v>
      </c>
      <c r="AQ261" s="124">
        <v>0</v>
      </c>
      <c r="AR261" s="124">
        <f>(AQ261*$E261*$G261*$H261*$N261*$AR$13)</f>
        <v>0</v>
      </c>
      <c r="AS261" s="140">
        <v>0</v>
      </c>
      <c r="AT261" s="124">
        <f t="shared" si="971"/>
        <v>0</v>
      </c>
      <c r="AU261" s="124">
        <v>5</v>
      </c>
      <c r="AV261" s="129">
        <f t="shared" ref="AV261:AV265" si="992">(AU261*$E261*$G261*$H261*$N261*$AV$13)/12*11+(AU261*$F261*$G261*$H261*$N261*$AV$13)/12</f>
        <v>537666.97600000014</v>
      </c>
      <c r="AW261" s="124"/>
      <c r="AX261" s="124">
        <f t="shared" si="972"/>
        <v>0</v>
      </c>
      <c r="AY261" s="124">
        <v>0</v>
      </c>
      <c r="AZ261" s="124">
        <f t="shared" si="973"/>
        <v>0</v>
      </c>
      <c r="BA261" s="124"/>
      <c r="BB261" s="124">
        <f t="shared" si="974"/>
        <v>0</v>
      </c>
      <c r="BC261" s="124"/>
      <c r="BD261" s="124">
        <f t="shared" si="975"/>
        <v>0</v>
      </c>
      <c r="BE261" s="124"/>
      <c r="BF261" s="124">
        <f t="shared" si="976"/>
        <v>0</v>
      </c>
      <c r="BG261" s="124"/>
      <c r="BH261" s="124">
        <f t="shared" si="977"/>
        <v>0</v>
      </c>
      <c r="BI261" s="124"/>
      <c r="BJ261" s="124">
        <f t="shared" si="978"/>
        <v>0</v>
      </c>
      <c r="BK261" s="124">
        <v>0</v>
      </c>
      <c r="BL261" s="124">
        <f t="shared" si="979"/>
        <v>0</v>
      </c>
      <c r="BM261" s="124"/>
      <c r="BN261" s="124">
        <f>(BM261*$E261*$G261*$H261*$N261*$BN$13)</f>
        <v>0</v>
      </c>
      <c r="BO261" s="124"/>
      <c r="BP261" s="124">
        <f t="shared" si="980"/>
        <v>0</v>
      </c>
      <c r="BQ261" s="124">
        <v>0</v>
      </c>
      <c r="BR261" s="124">
        <f t="shared" si="981"/>
        <v>0</v>
      </c>
      <c r="BS261" s="124"/>
      <c r="BT261" s="124">
        <f>(BS261*$E261*$G261*$H261*$N261*$BT$13)</f>
        <v>0</v>
      </c>
      <c r="BU261" s="124">
        <v>0</v>
      </c>
      <c r="BV261" s="124">
        <f t="shared" si="982"/>
        <v>0</v>
      </c>
      <c r="BW261" s="124"/>
      <c r="BX261" s="129">
        <f>(BW261*$E261*$G261*$H261*$N261*$BX$13)</f>
        <v>0</v>
      </c>
      <c r="BY261" s="124">
        <v>14</v>
      </c>
      <c r="BZ261" s="124">
        <f t="shared" ref="BZ261:BZ265" si="993">(BY261*$E261*$G261*$H261*$M261*$BZ$13)/12*11+(BY261*$F261*$G261*$H261*$M261*$BZ$13)/12</f>
        <v>1140505.7066666668</v>
      </c>
      <c r="CA261" s="124">
        <v>5</v>
      </c>
      <c r="CB261" s="124">
        <f t="shared" ref="CB261:CB265" si="994">(CA261*$E261*$G261*$H261*$M261*$CB$13)/12*11+(CA261*$F261*$G261*$H261*$M261*$CB$13)/12</f>
        <v>407323.46666666662</v>
      </c>
      <c r="CC261" s="124"/>
      <c r="CD261" s="124">
        <f t="shared" si="983"/>
        <v>0</v>
      </c>
      <c r="CE261" s="124">
        <v>0</v>
      </c>
      <c r="CF261" s="124">
        <f>(CE261*$E261*$G261*$H261*$N261*$CF$13)</f>
        <v>0</v>
      </c>
      <c r="CG261" s="124"/>
      <c r="CH261" s="124">
        <f t="shared" si="984"/>
        <v>0</v>
      </c>
      <c r="CI261" s="124"/>
      <c r="CJ261" s="124">
        <f>(CI261*$E261*$G261*$H261*$M261*$CJ$13)</f>
        <v>0</v>
      </c>
      <c r="CK261" s="124"/>
      <c r="CL261" s="124">
        <f>(CK261*$E261*$G261*$H261*$M261*$CL$13)</f>
        <v>0</v>
      </c>
      <c r="CM261" s="124">
        <v>0</v>
      </c>
      <c r="CN261" s="124">
        <f t="shared" si="985"/>
        <v>0</v>
      </c>
      <c r="CO261" s="124">
        <v>0</v>
      </c>
      <c r="CP261" s="124">
        <f>(CO261*$E261*$G261*$H261*$M261*$CP$13)</f>
        <v>0</v>
      </c>
      <c r="CQ261" s="124"/>
      <c r="CR261" s="124">
        <f t="shared" si="986"/>
        <v>0</v>
      </c>
      <c r="CS261" s="124">
        <v>0</v>
      </c>
      <c r="CT261" s="124">
        <f t="shared" si="987"/>
        <v>0</v>
      </c>
      <c r="CU261" s="124">
        <v>0</v>
      </c>
      <c r="CV261" s="124">
        <f>(CU261*$E261*$G261*$H261*$N261*$CV$13)</f>
        <v>0</v>
      </c>
      <c r="CW261" s="124"/>
      <c r="CX261" s="124">
        <f>(CW261*$E261*$G261*$H261*$N261*$CX$13)</f>
        <v>0</v>
      </c>
      <c r="CY261" s="140">
        <v>1</v>
      </c>
      <c r="CZ261" s="124">
        <f t="shared" ref="CZ261:CZ264" si="995">(CY261*$E261*$G261*$H261*$N261*$CZ$13)/12*11+(CY261*$F261*$G261*$H261*$N261*$CZ$13)/12</f>
        <v>87981.868799999997</v>
      </c>
      <c r="DA261" s="124"/>
      <c r="DB261" s="129">
        <f t="shared" si="989"/>
        <v>0</v>
      </c>
      <c r="DC261" s="124"/>
      <c r="DD261" s="124">
        <f t="shared" si="990"/>
        <v>0</v>
      </c>
      <c r="DE261" s="141"/>
      <c r="DF261" s="124">
        <f>(DE261*$E261*$G261*$H261*$N261*$DF$13)</f>
        <v>0</v>
      </c>
      <c r="DG261" s="124"/>
      <c r="DH261" s="124">
        <f>(DG261*$E261*$G261*$H261*$N261*$DH$13)</f>
        <v>0</v>
      </c>
      <c r="DI261" s="124"/>
      <c r="DJ261" s="124">
        <f>(DI261*$E261*$G261*$H261*$O261*$DJ$13)</f>
        <v>0</v>
      </c>
      <c r="DK261" s="124"/>
      <c r="DL261" s="129">
        <f>(DK261*$E261*$G261*$H261*$P261*$DL$13)</f>
        <v>0</v>
      </c>
      <c r="DM261" s="124">
        <f t="shared" si="991"/>
        <v>61</v>
      </c>
      <c r="DN261" s="124">
        <f t="shared" si="991"/>
        <v>5772995.4930666676</v>
      </c>
    </row>
    <row r="262" spans="1:118" ht="45" customHeight="1" x14ac:dyDescent="0.25">
      <c r="A262" s="104"/>
      <c r="B262" s="135">
        <v>224</v>
      </c>
      <c r="C262" s="235" t="s">
        <v>606</v>
      </c>
      <c r="D262" s="118" t="s">
        <v>607</v>
      </c>
      <c r="E262" s="107">
        <f t="shared" si="804"/>
        <v>23460</v>
      </c>
      <c r="F262" s="108">
        <v>23500</v>
      </c>
      <c r="G262" s="136">
        <v>0.91</v>
      </c>
      <c r="H262" s="120">
        <v>1</v>
      </c>
      <c r="I262" s="121"/>
      <c r="J262" s="121"/>
      <c r="K262" s="121"/>
      <c r="L262" s="121"/>
      <c r="M262" s="122">
        <v>1.4</v>
      </c>
      <c r="N262" s="122">
        <v>1.68</v>
      </c>
      <c r="O262" s="122">
        <v>2.23</v>
      </c>
      <c r="P262" s="123">
        <v>2.57</v>
      </c>
      <c r="Q262" s="124">
        <v>8</v>
      </c>
      <c r="R262" s="124">
        <f t="shared" si="855"/>
        <v>263052.12266666675</v>
      </c>
      <c r="S262" s="124"/>
      <c r="T262" s="124">
        <f t="shared" si="964"/>
        <v>0</v>
      </c>
      <c r="U262" s="124">
        <v>8</v>
      </c>
      <c r="V262" s="124">
        <f t="shared" si="941"/>
        <v>294379.23909333337</v>
      </c>
      <c r="W262" s="124"/>
      <c r="X262" s="124">
        <f t="shared" si="965"/>
        <v>0</v>
      </c>
      <c r="Y262" s="124">
        <v>2</v>
      </c>
      <c r="Z262" s="124">
        <f>(Y262*$E262*$G262*$H262*$M262*$Z$13)/12*4+(Y262*$E262*$G262*$H262*$M262*$Z$15)/12*7+(Y262*$F262*$G262*$H262*$M262*$Z$15)/12</f>
        <v>77720.794666666668</v>
      </c>
      <c r="AA262" s="124"/>
      <c r="AB262" s="124"/>
      <c r="AC262" s="124"/>
      <c r="AD262" s="124">
        <f t="shared" si="966"/>
        <v>0</v>
      </c>
      <c r="AE262" s="124"/>
      <c r="AF262" s="124"/>
      <c r="AG262" s="124"/>
      <c r="AH262" s="124">
        <f t="shared" si="967"/>
        <v>0</v>
      </c>
      <c r="AI262" s="124"/>
      <c r="AJ262" s="124"/>
      <c r="AK262" s="124">
        <v>10</v>
      </c>
      <c r="AL262" s="124">
        <f t="shared" ref="AL262" si="996">(AK262*$E262*$G262*$H262*$M262*$AL$13)/12*11+(AK262*$F262*$G262*$H262*$M262*$AL$13)/12</f>
        <v>328815.15333333332</v>
      </c>
      <c r="AM262" s="124"/>
      <c r="AN262" s="124">
        <f>(AM262*$E262*$G262*$H262*$M262*$AN$13)</f>
        <v>0</v>
      </c>
      <c r="AO262" s="124">
        <v>1</v>
      </c>
      <c r="AP262" s="124">
        <f t="shared" si="969"/>
        <v>32881.515333333344</v>
      </c>
      <c r="AQ262" s="124">
        <v>0</v>
      </c>
      <c r="AR262" s="124">
        <f>(AQ262*$E262*$G262*$H262*$N262*$AR$13)</f>
        <v>0</v>
      </c>
      <c r="AS262" s="140"/>
      <c r="AT262" s="124">
        <f t="shared" si="971"/>
        <v>0</v>
      </c>
      <c r="AU262" s="124">
        <v>0</v>
      </c>
      <c r="AV262" s="129">
        <f t="shared" si="992"/>
        <v>0</v>
      </c>
      <c r="AW262" s="124"/>
      <c r="AX262" s="124">
        <f t="shared" si="972"/>
        <v>0</v>
      </c>
      <c r="AY262" s="124">
        <v>0</v>
      </c>
      <c r="AZ262" s="124">
        <f t="shared" si="973"/>
        <v>0</v>
      </c>
      <c r="BA262" s="124"/>
      <c r="BB262" s="124">
        <f t="shared" si="974"/>
        <v>0</v>
      </c>
      <c r="BC262" s="124">
        <v>0</v>
      </c>
      <c r="BD262" s="124">
        <f t="shared" si="975"/>
        <v>0</v>
      </c>
      <c r="BE262" s="124">
        <v>0</v>
      </c>
      <c r="BF262" s="124">
        <f t="shared" si="976"/>
        <v>0</v>
      </c>
      <c r="BG262" s="124">
        <v>0</v>
      </c>
      <c r="BH262" s="124">
        <f t="shared" si="977"/>
        <v>0</v>
      </c>
      <c r="BI262" s="124"/>
      <c r="BJ262" s="124">
        <f t="shared" si="978"/>
        <v>0</v>
      </c>
      <c r="BK262" s="124">
        <v>1</v>
      </c>
      <c r="BL262" s="124">
        <f t="shared" si="979"/>
        <v>39457.818400000004</v>
      </c>
      <c r="BM262" s="124">
        <v>0</v>
      </c>
      <c r="BN262" s="124">
        <f>(BM262*$E262*$G262*$H262*$N262*$BN$13)</f>
        <v>0</v>
      </c>
      <c r="BO262" s="124">
        <v>0</v>
      </c>
      <c r="BP262" s="124">
        <f t="shared" si="980"/>
        <v>0</v>
      </c>
      <c r="BQ262" s="124">
        <v>0</v>
      </c>
      <c r="BR262" s="124">
        <f t="shared" si="981"/>
        <v>0</v>
      </c>
      <c r="BS262" s="124"/>
      <c r="BT262" s="124">
        <f>(BS262*$E262*$G262*$H262*$N262*$BT$13)</f>
        <v>0</v>
      </c>
      <c r="BU262" s="124">
        <v>2</v>
      </c>
      <c r="BV262" s="124">
        <f t="shared" si="982"/>
        <v>86089.785600000003</v>
      </c>
      <c r="BW262" s="124"/>
      <c r="BX262" s="129">
        <f>(BW262*$E262*$G262*$H262*$N262*$BX$13)</f>
        <v>0</v>
      </c>
      <c r="BY262" s="124">
        <v>0</v>
      </c>
      <c r="BZ262" s="124">
        <f t="shared" si="993"/>
        <v>0</v>
      </c>
      <c r="CA262" s="124"/>
      <c r="CB262" s="124">
        <f t="shared" si="994"/>
        <v>0</v>
      </c>
      <c r="CC262" s="124">
        <v>0</v>
      </c>
      <c r="CD262" s="124">
        <f t="shared" si="983"/>
        <v>0</v>
      </c>
      <c r="CE262" s="124">
        <v>0</v>
      </c>
      <c r="CF262" s="124">
        <f>(CE262*$E262*$G262*$H262*$N262*$CF$13)</f>
        <v>0</v>
      </c>
      <c r="CG262" s="124"/>
      <c r="CH262" s="124">
        <f t="shared" si="984"/>
        <v>0</v>
      </c>
      <c r="CI262" s="124"/>
      <c r="CJ262" s="124">
        <f>(CI262*$E262*$G262*$H262*$M262*$CJ$13)</f>
        <v>0</v>
      </c>
      <c r="CK262" s="124"/>
      <c r="CL262" s="124">
        <f>(CK262*$E262*$G262*$H262*$M262*$CL$13)</f>
        <v>0</v>
      </c>
      <c r="CM262" s="124">
        <v>0</v>
      </c>
      <c r="CN262" s="124">
        <f t="shared" si="985"/>
        <v>0</v>
      </c>
      <c r="CO262" s="124">
        <v>0</v>
      </c>
      <c r="CP262" s="124">
        <f>(CO262*$E262*$G262*$H262*$M262*$CP$13)</f>
        <v>0</v>
      </c>
      <c r="CQ262" s="124">
        <v>2</v>
      </c>
      <c r="CR262" s="124">
        <f t="shared" si="986"/>
        <v>59784.573333333341</v>
      </c>
      <c r="CS262" s="124">
        <v>1</v>
      </c>
      <c r="CT262" s="124">
        <f t="shared" si="987"/>
        <v>35870.743999999999</v>
      </c>
      <c r="CU262" s="124">
        <v>0</v>
      </c>
      <c r="CV262" s="124">
        <f>(CU262*$E262*$G262*$H262*$N262*$CV$13)</f>
        <v>0</v>
      </c>
      <c r="CW262" s="124">
        <v>0</v>
      </c>
      <c r="CX262" s="124">
        <f>(CW262*$E262*$G262*$H262*$N262*$CX$13)</f>
        <v>0</v>
      </c>
      <c r="CY262" s="140"/>
      <c r="CZ262" s="124">
        <f t="shared" si="995"/>
        <v>0</v>
      </c>
      <c r="DA262" s="124">
        <v>0</v>
      </c>
      <c r="DB262" s="129">
        <f t="shared" si="989"/>
        <v>0</v>
      </c>
      <c r="DC262" s="124"/>
      <c r="DD262" s="124">
        <f t="shared" si="990"/>
        <v>0</v>
      </c>
      <c r="DE262" s="141"/>
      <c r="DF262" s="124">
        <f>(DE262*$E262*$G262*$H262*$N262*$DF$13)</f>
        <v>0</v>
      </c>
      <c r="DG262" s="124"/>
      <c r="DH262" s="124">
        <f>(DG262*$E262*$G262*$H262*$N262*$DH$13)</f>
        <v>0</v>
      </c>
      <c r="DI262" s="124"/>
      <c r="DJ262" s="124">
        <f>(DI262*$E262*$G262*$H262*$O262*$DJ$13)</f>
        <v>0</v>
      </c>
      <c r="DK262" s="124"/>
      <c r="DL262" s="129">
        <f>(DK262*$E262*$G262*$H262*$P262*$DL$13)</f>
        <v>0</v>
      </c>
      <c r="DM262" s="124">
        <f t="shared" si="991"/>
        <v>35</v>
      </c>
      <c r="DN262" s="124">
        <f t="shared" si="991"/>
        <v>1218051.7464266666</v>
      </c>
    </row>
    <row r="263" spans="1:118" ht="21.75" customHeight="1" x14ac:dyDescent="0.25">
      <c r="A263" s="104"/>
      <c r="B263" s="135">
        <v>225</v>
      </c>
      <c r="C263" s="235" t="s">
        <v>608</v>
      </c>
      <c r="D263" s="118" t="s">
        <v>609</v>
      </c>
      <c r="E263" s="107">
        <f t="shared" si="804"/>
        <v>23460</v>
      </c>
      <c r="F263" s="108">
        <v>23500</v>
      </c>
      <c r="G263" s="136">
        <v>1.28</v>
      </c>
      <c r="H263" s="120">
        <v>1</v>
      </c>
      <c r="I263" s="120"/>
      <c r="J263" s="120"/>
      <c r="K263" s="120"/>
      <c r="L263" s="120"/>
      <c r="M263" s="122">
        <v>1.4</v>
      </c>
      <c r="N263" s="122">
        <v>1.68</v>
      </c>
      <c r="O263" s="122">
        <v>2.23</v>
      </c>
      <c r="P263" s="123">
        <v>2.57</v>
      </c>
      <c r="Q263" s="124">
        <v>266</v>
      </c>
      <c r="R263" s="124">
        <f t="shared" si="855"/>
        <v>12302745.429333333</v>
      </c>
      <c r="S263" s="124">
        <v>350</v>
      </c>
      <c r="T263" s="124">
        <f t="shared" si="964"/>
        <v>16187822.933333332</v>
      </c>
      <c r="U263" s="124">
        <v>158</v>
      </c>
      <c r="V263" s="124">
        <f t="shared" si="941"/>
        <v>8177919.9607466673</v>
      </c>
      <c r="W263" s="124"/>
      <c r="X263" s="124">
        <f t="shared" si="965"/>
        <v>0</v>
      </c>
      <c r="Y263" s="124"/>
      <c r="Z263" s="124">
        <f t="shared" si="830"/>
        <v>0</v>
      </c>
      <c r="AA263" s="124"/>
      <c r="AB263" s="124"/>
      <c r="AC263" s="124"/>
      <c r="AD263" s="124">
        <f t="shared" si="966"/>
        <v>0</v>
      </c>
      <c r="AE263" s="124"/>
      <c r="AF263" s="124"/>
      <c r="AG263" s="124">
        <v>408</v>
      </c>
      <c r="AH263" s="124">
        <f t="shared" si="967"/>
        <v>18870376.448000003</v>
      </c>
      <c r="AI263" s="124"/>
      <c r="AJ263" s="124"/>
      <c r="AK263" s="125"/>
      <c r="AL263" s="124">
        <f t="shared" si="968"/>
        <v>0</v>
      </c>
      <c r="AM263" s="124">
        <f>103+250</f>
        <v>353</v>
      </c>
      <c r="AN263" s="124">
        <f t="shared" ref="AN263:AN264" si="997">(AM263*$E263*$G263*$H263*$M263*$AN$13)/12*11+(AM263*$F263*$G263*$H263*$M263*$AN$13)/12</f>
        <v>16326575.701333333</v>
      </c>
      <c r="AO263" s="124">
        <v>512</v>
      </c>
      <c r="AP263" s="124">
        <f t="shared" si="969"/>
        <v>23680472.405333336</v>
      </c>
      <c r="AQ263" s="124">
        <v>282</v>
      </c>
      <c r="AR263" s="124">
        <f t="shared" ref="AR263:AR264" si="998">(AQ263*$E263*$G263*$H263*$N263*$AR$13)/12*11+(AQ263*$F263*$G263*$H263*$N263*$AR$13)/12</f>
        <v>15651312.230400002</v>
      </c>
      <c r="AS263" s="139">
        <v>0</v>
      </c>
      <c r="AT263" s="124">
        <f t="shared" si="971"/>
        <v>0</v>
      </c>
      <c r="AU263" s="124">
        <v>50</v>
      </c>
      <c r="AV263" s="129">
        <f t="shared" si="992"/>
        <v>2775055.3600000003</v>
      </c>
      <c r="AW263" s="124"/>
      <c r="AX263" s="124">
        <f t="shared" si="972"/>
        <v>0</v>
      </c>
      <c r="AY263" s="124"/>
      <c r="AZ263" s="124">
        <f t="shared" si="973"/>
        <v>0</v>
      </c>
      <c r="BA263" s="124"/>
      <c r="BB263" s="124">
        <f t="shared" si="974"/>
        <v>0</v>
      </c>
      <c r="BC263" s="124">
        <v>0</v>
      </c>
      <c r="BD263" s="124">
        <f t="shared" si="975"/>
        <v>0</v>
      </c>
      <c r="BE263" s="124">
        <v>0</v>
      </c>
      <c r="BF263" s="124">
        <f t="shared" si="976"/>
        <v>0</v>
      </c>
      <c r="BG263" s="124">
        <v>0</v>
      </c>
      <c r="BH263" s="124">
        <f t="shared" si="977"/>
        <v>0</v>
      </c>
      <c r="BI263" s="124">
        <v>130</v>
      </c>
      <c r="BJ263" s="124">
        <f t="shared" si="978"/>
        <v>6559221.7599999988</v>
      </c>
      <c r="BK263" s="124">
        <v>1801</v>
      </c>
      <c r="BL263" s="124">
        <f t="shared" si="979"/>
        <v>99957494.067200005</v>
      </c>
      <c r="BM263" s="124">
        <v>250</v>
      </c>
      <c r="BN263" s="124">
        <f t="shared" ref="BN263:BN265" si="999">(BM263*$E263*$G263*$H263*$N263*$BN$13)/12*11+(BM263*$F263*$G263*$H263*$N263*$BN$13)/12</f>
        <v>12613888</v>
      </c>
      <c r="BO263" s="124">
        <v>0</v>
      </c>
      <c r="BP263" s="124">
        <f t="shared" si="980"/>
        <v>0</v>
      </c>
      <c r="BQ263" s="124">
        <v>6</v>
      </c>
      <c r="BR263" s="124">
        <f t="shared" si="981"/>
        <v>302733.31199999998</v>
      </c>
      <c r="BS263" s="124">
        <v>293</v>
      </c>
      <c r="BT263" s="124">
        <f t="shared" ref="BT263:BT264" si="1000">(BS263*$E263*$G263*$H263*$N263*$BT$13)/12*11+(BS263*$F263*$G263*$H263*$N263*$BT$13)/12</f>
        <v>13305129.062399998</v>
      </c>
      <c r="BU263" s="124">
        <v>235</v>
      </c>
      <c r="BV263" s="124">
        <f t="shared" si="982"/>
        <v>14228465.664000001</v>
      </c>
      <c r="BW263" s="124">
        <v>134</v>
      </c>
      <c r="BX263" s="129">
        <f t="shared" ref="BX263:BX265" si="1001">(BW263*$E263*$G263*$H263*$N263*$BX$13)/12*11+(BW263*$F263*$G263*$H263*$N263*$BX$13)/12</f>
        <v>8113252.7615999999</v>
      </c>
      <c r="BY263" s="124">
        <v>716</v>
      </c>
      <c r="BZ263" s="124">
        <f t="shared" si="993"/>
        <v>30105146.026666667</v>
      </c>
      <c r="CA263" s="124">
        <v>314</v>
      </c>
      <c r="CB263" s="124">
        <f t="shared" si="994"/>
        <v>13202536.106666667</v>
      </c>
      <c r="CC263" s="124">
        <v>0</v>
      </c>
      <c r="CD263" s="124">
        <f t="shared" si="983"/>
        <v>0</v>
      </c>
      <c r="CE263" s="124">
        <v>200</v>
      </c>
      <c r="CF263" s="124">
        <f t="shared" ref="CF263:CF265" si="1002">(CE263*$E263*$G263*$H263*$N263*$CF$13)/12*11+(CE263*$F263*$G263*$H263*$N263*$CF$13)/12</f>
        <v>10091110.399999999</v>
      </c>
      <c r="CG263" s="124"/>
      <c r="CH263" s="124">
        <f t="shared" si="984"/>
        <v>0</v>
      </c>
      <c r="CI263" s="124">
        <v>28</v>
      </c>
      <c r="CJ263" s="124">
        <f t="shared" ref="CJ263:CJ264" si="1003">(CI263*$E263*$G263*$H263*$M263*$CJ$13)/12*11+(CI263*$F263*$G263*$H263*$M263*$CJ$13)/12</f>
        <v>941836.97066666675</v>
      </c>
      <c r="CK263" s="124">
        <v>70</v>
      </c>
      <c r="CL263" s="124">
        <f t="shared" ref="CL263:CL264" si="1004">(CK263*$E263*$G263*$H263*$M263*$CL$13)/12*11+(CK263*$F263*$G263*$H263*$M263*$CL$13)/12</f>
        <v>2354592.4266666668</v>
      </c>
      <c r="CM263" s="124">
        <v>20</v>
      </c>
      <c r="CN263" s="124">
        <f t="shared" si="985"/>
        <v>840925.86666666658</v>
      </c>
      <c r="CO263" s="124">
        <v>301</v>
      </c>
      <c r="CP263" s="124">
        <f t="shared" ref="CP263:CP265" si="1005">(CO263*$E263*$G263*$H263*$M263*$CP$13)/12*11+(CO263*$F263*$G263*$H263*$M263*$CP$13)/12</f>
        <v>11390340.864</v>
      </c>
      <c r="CQ263" s="124">
        <v>123</v>
      </c>
      <c r="CR263" s="124">
        <f t="shared" si="986"/>
        <v>5171694.08</v>
      </c>
      <c r="CS263" s="124">
        <v>643</v>
      </c>
      <c r="CT263" s="124">
        <f t="shared" si="987"/>
        <v>32442919.936000004</v>
      </c>
      <c r="CU263" s="124">
        <v>150</v>
      </c>
      <c r="CV263" s="124">
        <f t="shared" ref="CV263:CV265" si="1006">(CU263*$E263*$G263*$H263*$N263*$CV$13)/12*11+(CU263*$F263*$G263*$H263*$N263*$CV$13)/12</f>
        <v>7568332.7999999989</v>
      </c>
      <c r="CW263" s="124">
        <v>137</v>
      </c>
      <c r="CX263" s="124">
        <f t="shared" ref="CX263:CX264" si="1007">(CW263*$E263*$G263*$H263*$N263*$CX$13)/12*11+(CW263*$F263*$G263*$H263*$N263*$CX$13)/12</f>
        <v>6912410.6239999998</v>
      </c>
      <c r="CY263" s="140">
        <v>600</v>
      </c>
      <c r="CZ263" s="124">
        <f t="shared" si="995"/>
        <v>27245998.079999998</v>
      </c>
      <c r="DA263" s="124"/>
      <c r="DB263" s="129">
        <f t="shared" si="989"/>
        <v>0</v>
      </c>
      <c r="DC263" s="124"/>
      <c r="DD263" s="124">
        <f t="shared" si="990"/>
        <v>0</v>
      </c>
      <c r="DE263" s="141">
        <v>3</v>
      </c>
      <c r="DF263" s="124">
        <f t="shared" ref="DF263:DF264" si="1008">(DE263*$E263*$G263*$H263*$N263*$DF$13)/12*11+(DE263*$F263*$G263*$H263*$N263*$DF$13)/12</f>
        <v>151366.65599999999</v>
      </c>
      <c r="DG263" s="124">
        <v>63</v>
      </c>
      <c r="DH263" s="124">
        <f t="shared" ref="DH263:DH265" si="1009">(DG263*$E263*$G263*$H263*$N263*$DH$13)/12*11+(DG263*$F263*$G263*$H263*$N263*$DH$13)/12</f>
        <v>3178699.7760000001</v>
      </c>
      <c r="DI263" s="124">
        <v>5</v>
      </c>
      <c r="DJ263" s="124">
        <f t="shared" ref="DJ263:DJ264" si="1010">(DI263*$E263*$G263*$H263*$O263*$DJ$13)/12*11+(DI263*$F263*$G263*$H263*$O263*$DJ$13)/12</f>
        <v>267894.95466666663</v>
      </c>
      <c r="DK263" s="124">
        <v>52</v>
      </c>
      <c r="DL263" s="129">
        <f t="shared" ref="DL263:DL265" si="1011">(DK263*$E263*$G263*$H263*$P263*$DL$13)/12*11+(DK263*$F263*$G263*$H263*$P263*$DL$13)/12</f>
        <v>3210895.2234666669</v>
      </c>
      <c r="DM263" s="124">
        <f t="shared" si="991"/>
        <v>8653</v>
      </c>
      <c r="DN263" s="124">
        <f t="shared" si="991"/>
        <v>424129165.88714677</v>
      </c>
    </row>
    <row r="264" spans="1:118" ht="21.75" customHeight="1" x14ac:dyDescent="0.25">
      <c r="A264" s="104"/>
      <c r="B264" s="135">
        <v>226</v>
      </c>
      <c r="C264" s="235" t="s">
        <v>610</v>
      </c>
      <c r="D264" s="118" t="s">
        <v>611</v>
      </c>
      <c r="E264" s="107">
        <f t="shared" si="804"/>
        <v>23460</v>
      </c>
      <c r="F264" s="108">
        <v>23500</v>
      </c>
      <c r="G264" s="136">
        <v>1.1100000000000001</v>
      </c>
      <c r="H264" s="120">
        <v>1</v>
      </c>
      <c r="I264" s="121"/>
      <c r="J264" s="121"/>
      <c r="K264" s="121"/>
      <c r="L264" s="121"/>
      <c r="M264" s="122">
        <v>1.4</v>
      </c>
      <c r="N264" s="122">
        <v>1.68</v>
      </c>
      <c r="O264" s="122">
        <v>2.23</v>
      </c>
      <c r="P264" s="123">
        <v>2.57</v>
      </c>
      <c r="Q264" s="124">
        <v>300</v>
      </c>
      <c r="R264" s="124">
        <f t="shared" si="855"/>
        <v>12032466.600000001</v>
      </c>
      <c r="S264" s="124"/>
      <c r="T264" s="124">
        <f t="shared" si="964"/>
        <v>0</v>
      </c>
      <c r="U264" s="124"/>
      <c r="V264" s="124">
        <f t="shared" si="941"/>
        <v>0</v>
      </c>
      <c r="W264" s="124"/>
      <c r="X264" s="124">
        <f t="shared" si="965"/>
        <v>0</v>
      </c>
      <c r="Y264" s="124">
        <v>0</v>
      </c>
      <c r="Z264" s="124">
        <f t="shared" si="830"/>
        <v>0</v>
      </c>
      <c r="AA264" s="124"/>
      <c r="AB264" s="124"/>
      <c r="AC264" s="124"/>
      <c r="AD264" s="124">
        <f t="shared" si="966"/>
        <v>0</v>
      </c>
      <c r="AE264" s="124"/>
      <c r="AF264" s="124"/>
      <c r="AG264" s="124">
        <v>34</v>
      </c>
      <c r="AH264" s="124">
        <f t="shared" si="967"/>
        <v>1363679.5480000002</v>
      </c>
      <c r="AI264" s="124"/>
      <c r="AJ264" s="124"/>
      <c r="AK264" s="125"/>
      <c r="AL264" s="124">
        <f t="shared" si="968"/>
        <v>0</v>
      </c>
      <c r="AM264" s="124">
        <v>30</v>
      </c>
      <c r="AN264" s="124">
        <f t="shared" si="997"/>
        <v>1203246.6600000001</v>
      </c>
      <c r="AO264" s="124">
        <v>79</v>
      </c>
      <c r="AP264" s="124">
        <f t="shared" si="969"/>
        <v>3168549.5379999997</v>
      </c>
      <c r="AQ264" s="124">
        <v>19</v>
      </c>
      <c r="AR264" s="124">
        <f t="shared" si="998"/>
        <v>914467.46160000004</v>
      </c>
      <c r="AS264" s="140">
        <v>0</v>
      </c>
      <c r="AT264" s="124">
        <f t="shared" si="971"/>
        <v>0</v>
      </c>
      <c r="AU264" s="124">
        <v>5</v>
      </c>
      <c r="AV264" s="129">
        <f t="shared" si="992"/>
        <v>240649.33200000005</v>
      </c>
      <c r="AW264" s="124"/>
      <c r="AX264" s="124">
        <f t="shared" si="972"/>
        <v>0</v>
      </c>
      <c r="AY264" s="124"/>
      <c r="AZ264" s="124">
        <f t="shared" si="973"/>
        <v>0</v>
      </c>
      <c r="BA264" s="124"/>
      <c r="BB264" s="124">
        <f t="shared" si="974"/>
        <v>0</v>
      </c>
      <c r="BC264" s="124">
        <v>0</v>
      </c>
      <c r="BD264" s="124">
        <f t="shared" si="975"/>
        <v>0</v>
      </c>
      <c r="BE264" s="124">
        <v>0</v>
      </c>
      <c r="BF264" s="124">
        <f t="shared" si="976"/>
        <v>0</v>
      </c>
      <c r="BG264" s="124">
        <v>0</v>
      </c>
      <c r="BH264" s="124">
        <f t="shared" si="977"/>
        <v>0</v>
      </c>
      <c r="BI264" s="124">
        <v>10</v>
      </c>
      <c r="BJ264" s="124">
        <f t="shared" si="978"/>
        <v>437544.24000000005</v>
      </c>
      <c r="BK264" s="124">
        <v>40</v>
      </c>
      <c r="BL264" s="124">
        <f t="shared" si="979"/>
        <v>1925194.6560000004</v>
      </c>
      <c r="BM264" s="124"/>
      <c r="BN264" s="124">
        <f t="shared" si="999"/>
        <v>0</v>
      </c>
      <c r="BO264" s="124">
        <v>0</v>
      </c>
      <c r="BP264" s="124">
        <f t="shared" si="980"/>
        <v>0</v>
      </c>
      <c r="BQ264" s="124">
        <v>6</v>
      </c>
      <c r="BR264" s="124">
        <f t="shared" si="981"/>
        <v>262526.54400000005</v>
      </c>
      <c r="BS264" s="124">
        <v>30</v>
      </c>
      <c r="BT264" s="124">
        <f t="shared" si="1000"/>
        <v>1181369.4480000001</v>
      </c>
      <c r="BU264" s="124">
        <v>17</v>
      </c>
      <c r="BV264" s="124">
        <f t="shared" si="982"/>
        <v>892590.24959999998</v>
      </c>
      <c r="BW264" s="124">
        <v>118</v>
      </c>
      <c r="BX264" s="129">
        <f t="shared" si="1001"/>
        <v>6195626.4384000013</v>
      </c>
      <c r="BY264" s="124"/>
      <c r="BZ264" s="124">
        <f t="shared" si="993"/>
        <v>0</v>
      </c>
      <c r="CA264" s="124"/>
      <c r="CB264" s="124">
        <f t="shared" si="994"/>
        <v>0</v>
      </c>
      <c r="CC264" s="124">
        <v>0</v>
      </c>
      <c r="CD264" s="124">
        <f t="shared" si="983"/>
        <v>0</v>
      </c>
      <c r="CE264" s="124">
        <v>15</v>
      </c>
      <c r="CF264" s="124">
        <f t="shared" si="1002"/>
        <v>656316.3600000001</v>
      </c>
      <c r="CG264" s="124"/>
      <c r="CH264" s="124">
        <f t="shared" si="984"/>
        <v>0</v>
      </c>
      <c r="CI264" s="124">
        <v>8</v>
      </c>
      <c r="CJ264" s="124">
        <f t="shared" si="1003"/>
        <v>233356.92800000004</v>
      </c>
      <c r="CK264" s="124">
        <v>7</v>
      </c>
      <c r="CL264" s="124">
        <f t="shared" si="1004"/>
        <v>204187.31200000001</v>
      </c>
      <c r="CM264" s="124">
        <v>12</v>
      </c>
      <c r="CN264" s="124">
        <f t="shared" si="985"/>
        <v>437544.24000000005</v>
      </c>
      <c r="CO264" s="124">
        <v>21</v>
      </c>
      <c r="CP264" s="124">
        <f t="shared" si="1005"/>
        <v>689132.17800000019</v>
      </c>
      <c r="CQ264" s="124">
        <v>14</v>
      </c>
      <c r="CR264" s="124">
        <f t="shared" si="986"/>
        <v>510468.28</v>
      </c>
      <c r="CS264" s="124">
        <v>41</v>
      </c>
      <c r="CT264" s="124">
        <f t="shared" si="987"/>
        <v>1793931.3840000001</v>
      </c>
      <c r="CU264" s="124">
        <v>5</v>
      </c>
      <c r="CV264" s="124">
        <f t="shared" si="1006"/>
        <v>218772.12000000002</v>
      </c>
      <c r="CW264" s="124">
        <v>5</v>
      </c>
      <c r="CX264" s="124">
        <f t="shared" si="1007"/>
        <v>218772.12000000002</v>
      </c>
      <c r="CY264" s="140">
        <v>10</v>
      </c>
      <c r="CZ264" s="124">
        <f t="shared" si="995"/>
        <v>393789.81599999999</v>
      </c>
      <c r="DA264" s="124"/>
      <c r="DB264" s="129">
        <f t="shared" si="989"/>
        <v>0</v>
      </c>
      <c r="DC264" s="124"/>
      <c r="DD264" s="124">
        <f t="shared" si="990"/>
        <v>0</v>
      </c>
      <c r="DE264" s="141">
        <v>2</v>
      </c>
      <c r="DF264" s="124">
        <f t="shared" si="1008"/>
        <v>87508.847999999998</v>
      </c>
      <c r="DG264" s="124">
        <v>19</v>
      </c>
      <c r="DH264" s="124">
        <f t="shared" si="1009"/>
        <v>831334.05599999998</v>
      </c>
      <c r="DI264" s="124">
        <v>5</v>
      </c>
      <c r="DJ264" s="124">
        <f t="shared" si="1010"/>
        <v>232315.15600000002</v>
      </c>
      <c r="DK264" s="124">
        <v>1</v>
      </c>
      <c r="DL264" s="129">
        <f t="shared" si="1011"/>
        <v>53547.080800000003</v>
      </c>
      <c r="DM264" s="124">
        <f t="shared" si="991"/>
        <v>853</v>
      </c>
      <c r="DN264" s="124">
        <f t="shared" si="991"/>
        <v>36378886.594399996</v>
      </c>
    </row>
    <row r="265" spans="1:118" ht="21.75" customHeight="1" x14ac:dyDescent="0.25">
      <c r="A265" s="104"/>
      <c r="B265" s="135">
        <v>227</v>
      </c>
      <c r="C265" s="235" t="s">
        <v>612</v>
      </c>
      <c r="D265" s="118" t="s">
        <v>613</v>
      </c>
      <c r="E265" s="107">
        <f t="shared" si="804"/>
        <v>23460</v>
      </c>
      <c r="F265" s="108">
        <v>23500</v>
      </c>
      <c r="G265" s="136">
        <v>1.25</v>
      </c>
      <c r="H265" s="120">
        <v>1</v>
      </c>
      <c r="I265" s="121"/>
      <c r="J265" s="121"/>
      <c r="K265" s="121"/>
      <c r="L265" s="121"/>
      <c r="M265" s="122">
        <v>1.4</v>
      </c>
      <c r="N265" s="122">
        <v>1.68</v>
      </c>
      <c r="O265" s="122">
        <v>2.23</v>
      </c>
      <c r="P265" s="123">
        <v>2.57</v>
      </c>
      <c r="Q265" s="124">
        <v>1</v>
      </c>
      <c r="R265" s="124">
        <f t="shared" si="855"/>
        <v>45166.916666666672</v>
      </c>
      <c r="S265" s="124"/>
      <c r="T265" s="124">
        <f t="shared" si="964"/>
        <v>0</v>
      </c>
      <c r="U265" s="124">
        <v>20</v>
      </c>
      <c r="V265" s="124">
        <f t="shared" si="941"/>
        <v>1010917.7166666667</v>
      </c>
      <c r="W265" s="124"/>
      <c r="X265" s="124">
        <f t="shared" si="965"/>
        <v>0</v>
      </c>
      <c r="Y265" s="124"/>
      <c r="Z265" s="124">
        <f t="shared" si="830"/>
        <v>0</v>
      </c>
      <c r="AA265" s="124"/>
      <c r="AB265" s="124"/>
      <c r="AC265" s="124"/>
      <c r="AD265" s="124">
        <f t="shared" si="966"/>
        <v>0</v>
      </c>
      <c r="AE265" s="124"/>
      <c r="AF265" s="124"/>
      <c r="AG265" s="124"/>
      <c r="AH265" s="124">
        <f t="shared" ref="AH265" si="1012">(AG265*$E265*$G265*$H265*$M265*$AH$13)</f>
        <v>0</v>
      </c>
      <c r="AI265" s="124"/>
      <c r="AJ265" s="124"/>
      <c r="AK265" s="125"/>
      <c r="AL265" s="124">
        <f t="shared" si="968"/>
        <v>0</v>
      </c>
      <c r="AM265" s="124"/>
      <c r="AN265" s="124">
        <f>(AM265*$E265*$G265*$H265*$M265*$AN$13)</f>
        <v>0</v>
      </c>
      <c r="AO265" s="124"/>
      <c r="AP265" s="124">
        <f t="shared" si="969"/>
        <v>0</v>
      </c>
      <c r="AQ265" s="124"/>
      <c r="AR265" s="124">
        <f>(AQ265*$E265*$G265*$H265*$N265*$AR$13)</f>
        <v>0</v>
      </c>
      <c r="AS265" s="140">
        <v>0</v>
      </c>
      <c r="AT265" s="124">
        <f t="shared" si="971"/>
        <v>0</v>
      </c>
      <c r="AU265" s="124">
        <v>5</v>
      </c>
      <c r="AV265" s="129">
        <f t="shared" si="992"/>
        <v>271001.5</v>
      </c>
      <c r="AW265" s="124"/>
      <c r="AX265" s="124">
        <f t="shared" si="972"/>
        <v>0</v>
      </c>
      <c r="AY265" s="124"/>
      <c r="AZ265" s="124">
        <f t="shared" si="973"/>
        <v>0</v>
      </c>
      <c r="BA265" s="124"/>
      <c r="BB265" s="124">
        <f t="shared" si="974"/>
        <v>0</v>
      </c>
      <c r="BC265" s="124"/>
      <c r="BD265" s="124">
        <f t="shared" si="975"/>
        <v>0</v>
      </c>
      <c r="BE265" s="124"/>
      <c r="BF265" s="124">
        <f t="shared" si="976"/>
        <v>0</v>
      </c>
      <c r="BG265" s="124"/>
      <c r="BH265" s="124">
        <f t="shared" si="977"/>
        <v>0</v>
      </c>
      <c r="BI265" s="124">
        <v>10</v>
      </c>
      <c r="BJ265" s="124">
        <f t="shared" si="978"/>
        <v>492730</v>
      </c>
      <c r="BK265" s="124">
        <v>85</v>
      </c>
      <c r="BL265" s="124">
        <f t="shared" si="979"/>
        <v>4607025.5</v>
      </c>
      <c r="BM265" s="124">
        <v>50</v>
      </c>
      <c r="BN265" s="124">
        <f t="shared" si="999"/>
        <v>2463650</v>
      </c>
      <c r="BO265" s="124"/>
      <c r="BP265" s="124">
        <f t="shared" si="980"/>
        <v>0</v>
      </c>
      <c r="BQ265" s="124">
        <v>6</v>
      </c>
      <c r="BR265" s="124">
        <f t="shared" si="981"/>
        <v>295638</v>
      </c>
      <c r="BS265" s="124"/>
      <c r="BT265" s="124">
        <f>(BS265*$E265*$G265*$H265*$N265*$BT$13)</f>
        <v>0</v>
      </c>
      <c r="BU265" s="124">
        <v>4</v>
      </c>
      <c r="BV265" s="124">
        <f t="shared" si="982"/>
        <v>236510.39999999997</v>
      </c>
      <c r="BW265" s="124">
        <v>13</v>
      </c>
      <c r="BX265" s="129">
        <f t="shared" si="1001"/>
        <v>768658.79999999993</v>
      </c>
      <c r="BY265" s="124">
        <v>320</v>
      </c>
      <c r="BZ265" s="124">
        <f t="shared" si="993"/>
        <v>13139466.666666666</v>
      </c>
      <c r="CA265" s="124">
        <v>30</v>
      </c>
      <c r="CB265" s="124">
        <f t="shared" si="994"/>
        <v>1231825</v>
      </c>
      <c r="CC265" s="124"/>
      <c r="CD265" s="124">
        <f t="shared" si="983"/>
        <v>0</v>
      </c>
      <c r="CE265" s="124">
        <v>4</v>
      </c>
      <c r="CF265" s="124">
        <f t="shared" si="1002"/>
        <v>197092</v>
      </c>
      <c r="CG265" s="124"/>
      <c r="CH265" s="124">
        <f t="shared" si="984"/>
        <v>0</v>
      </c>
      <c r="CI265" s="124"/>
      <c r="CJ265" s="124">
        <f>(CI265*$E265*$G265*$H265*$M265*$CJ$13)</f>
        <v>0</v>
      </c>
      <c r="CK265" s="124"/>
      <c r="CL265" s="124">
        <f>(CK265*$E265*$G265*$H265*$M265*$CL$13)</f>
        <v>0</v>
      </c>
      <c r="CM265" s="124">
        <v>11</v>
      </c>
      <c r="CN265" s="124">
        <f t="shared" si="985"/>
        <v>451669.16666666669</v>
      </c>
      <c r="CO265" s="124">
        <v>12</v>
      </c>
      <c r="CP265" s="124">
        <f t="shared" si="1005"/>
        <v>443456.99999999994</v>
      </c>
      <c r="CQ265" s="124">
        <v>16</v>
      </c>
      <c r="CR265" s="124">
        <f t="shared" si="986"/>
        <v>656973.33333333337</v>
      </c>
      <c r="CS265" s="124">
        <v>23</v>
      </c>
      <c r="CT265" s="124">
        <f t="shared" si="987"/>
        <v>1133279</v>
      </c>
      <c r="CU265" s="124">
        <v>5</v>
      </c>
      <c r="CV265" s="124">
        <f t="shared" si="1006"/>
        <v>246365</v>
      </c>
      <c r="CW265" s="124"/>
      <c r="CX265" s="124">
        <f>(CW265*$E265*$G265*$H265*$N265*$CX$13)</f>
        <v>0</v>
      </c>
      <c r="CY265" s="140">
        <v>0</v>
      </c>
      <c r="CZ265" s="124">
        <f>(CY265*$E265*$G265*$H265*$N265*$CZ$13)</f>
        <v>0</v>
      </c>
      <c r="DA265" s="124"/>
      <c r="DB265" s="129">
        <f t="shared" si="989"/>
        <v>0</v>
      </c>
      <c r="DC265" s="124"/>
      <c r="DD265" s="124">
        <f t="shared" si="990"/>
        <v>0</v>
      </c>
      <c r="DE265" s="141"/>
      <c r="DF265" s="124">
        <f>(DE265*$E265*$G265*$H265*$N265*$DF$13)</f>
        <v>0</v>
      </c>
      <c r="DG265" s="124">
        <v>2</v>
      </c>
      <c r="DH265" s="124">
        <f t="shared" si="1009"/>
        <v>98546</v>
      </c>
      <c r="DI265" s="124"/>
      <c r="DJ265" s="124">
        <f>(DI265*$E265*$G265*$H265*$O265*$DJ$13)</f>
        <v>0</v>
      </c>
      <c r="DK265" s="124">
        <v>3</v>
      </c>
      <c r="DL265" s="129">
        <f t="shared" si="1011"/>
        <v>180902.30000000002</v>
      </c>
      <c r="DM265" s="124">
        <f t="shared" si="991"/>
        <v>620</v>
      </c>
      <c r="DN265" s="124">
        <f t="shared" si="991"/>
        <v>27970874.300000004</v>
      </c>
    </row>
    <row r="266" spans="1:118" s="236" customFormat="1" ht="15.75" customHeight="1" x14ac:dyDescent="0.25">
      <c r="A266" s="104">
        <v>24</v>
      </c>
      <c r="B266" s="143"/>
      <c r="C266" s="143"/>
      <c r="D266" s="106" t="s">
        <v>614</v>
      </c>
      <c r="E266" s="107">
        <f t="shared" si="804"/>
        <v>23460</v>
      </c>
      <c r="F266" s="108">
        <v>23500</v>
      </c>
      <c r="G266" s="144"/>
      <c r="H266" s="122"/>
      <c r="I266" s="122"/>
      <c r="J266" s="122"/>
      <c r="K266" s="122"/>
      <c r="L266" s="121"/>
      <c r="M266" s="133">
        <v>1.4</v>
      </c>
      <c r="N266" s="133">
        <v>1.68</v>
      </c>
      <c r="O266" s="133">
        <v>2.23</v>
      </c>
      <c r="P266" s="134">
        <v>2.57</v>
      </c>
      <c r="Q266" s="115">
        <f>SUM(Q267:Q270)</f>
        <v>542</v>
      </c>
      <c r="R266" s="115">
        <f t="shared" ref="R266:Z266" si="1013">SUM(R267:R270)</f>
        <v>31083366.180533335</v>
      </c>
      <c r="S266" s="115">
        <f t="shared" si="1013"/>
        <v>6</v>
      </c>
      <c r="T266" s="115">
        <f t="shared" si="1013"/>
        <v>246430.69733333332</v>
      </c>
      <c r="U266" s="115">
        <f t="shared" si="1013"/>
        <v>55</v>
      </c>
      <c r="V266" s="115">
        <f t="shared" si="1013"/>
        <v>3472866.2871280001</v>
      </c>
      <c r="W266" s="115">
        <f t="shared" si="1013"/>
        <v>0</v>
      </c>
      <c r="X266" s="115">
        <f t="shared" si="1013"/>
        <v>0</v>
      </c>
      <c r="Y266" s="115">
        <f t="shared" si="1013"/>
        <v>0</v>
      </c>
      <c r="Z266" s="115">
        <f t="shared" si="1013"/>
        <v>0</v>
      </c>
      <c r="AA266" s="115"/>
      <c r="AB266" s="115"/>
      <c r="AC266" s="115">
        <f t="shared" ref="AC266:AH266" si="1014">SUM(AC267:AC270)</f>
        <v>0</v>
      </c>
      <c r="AD266" s="115">
        <f t="shared" si="1014"/>
        <v>0</v>
      </c>
      <c r="AE266" s="115">
        <f t="shared" si="1014"/>
        <v>0</v>
      </c>
      <c r="AF266" s="115">
        <f t="shared" si="1014"/>
        <v>0</v>
      </c>
      <c r="AG266" s="115">
        <f t="shared" si="1014"/>
        <v>7</v>
      </c>
      <c r="AH266" s="115">
        <f t="shared" si="1014"/>
        <v>404623.30626666674</v>
      </c>
      <c r="AI266" s="115"/>
      <c r="AJ266" s="115"/>
      <c r="AK266" s="115">
        <f t="shared" ref="AK266:CV266" si="1015">SUM(AK267:AK270)</f>
        <v>0</v>
      </c>
      <c r="AL266" s="115">
        <f t="shared" si="1015"/>
        <v>0</v>
      </c>
      <c r="AM266" s="115">
        <f t="shared" si="1015"/>
        <v>13</v>
      </c>
      <c r="AN266" s="115">
        <f t="shared" si="1015"/>
        <v>653294.28266666667</v>
      </c>
      <c r="AO266" s="115">
        <f t="shared" si="1015"/>
        <v>4</v>
      </c>
      <c r="AP266" s="115">
        <f t="shared" si="1015"/>
        <v>125744.69600000001</v>
      </c>
      <c r="AQ266" s="115">
        <f t="shared" si="1015"/>
        <v>0</v>
      </c>
      <c r="AR266" s="115">
        <f t="shared" si="1015"/>
        <v>0</v>
      </c>
      <c r="AS266" s="115">
        <f t="shared" si="1015"/>
        <v>0</v>
      </c>
      <c r="AT266" s="115">
        <f t="shared" si="1015"/>
        <v>0</v>
      </c>
      <c r="AU266" s="115">
        <f t="shared" si="1015"/>
        <v>4</v>
      </c>
      <c r="AV266" s="115">
        <f t="shared" si="1015"/>
        <v>254958.21119999999</v>
      </c>
      <c r="AW266" s="115">
        <f t="shared" si="1015"/>
        <v>0</v>
      </c>
      <c r="AX266" s="115">
        <f t="shared" si="1015"/>
        <v>0</v>
      </c>
      <c r="AY266" s="115">
        <f t="shared" si="1015"/>
        <v>0</v>
      </c>
      <c r="AZ266" s="115">
        <f t="shared" si="1015"/>
        <v>0</v>
      </c>
      <c r="BA266" s="115">
        <f t="shared" si="1015"/>
        <v>0</v>
      </c>
      <c r="BB266" s="115">
        <f t="shared" si="1015"/>
        <v>0</v>
      </c>
      <c r="BC266" s="115">
        <f t="shared" si="1015"/>
        <v>0</v>
      </c>
      <c r="BD266" s="115">
        <f t="shared" si="1015"/>
        <v>0</v>
      </c>
      <c r="BE266" s="115">
        <f t="shared" si="1015"/>
        <v>0</v>
      </c>
      <c r="BF266" s="115">
        <f t="shared" si="1015"/>
        <v>0</v>
      </c>
      <c r="BG266" s="115">
        <f t="shared" si="1015"/>
        <v>0</v>
      </c>
      <c r="BH266" s="115">
        <f t="shared" si="1015"/>
        <v>0</v>
      </c>
      <c r="BI266" s="115">
        <f t="shared" si="1015"/>
        <v>7</v>
      </c>
      <c r="BJ266" s="115">
        <f t="shared" si="1015"/>
        <v>460801.0959999999</v>
      </c>
      <c r="BK266" s="115">
        <f t="shared" si="1015"/>
        <v>5</v>
      </c>
      <c r="BL266" s="115">
        <f t="shared" si="1015"/>
        <v>351391.38496</v>
      </c>
      <c r="BM266" s="115">
        <f t="shared" si="1015"/>
        <v>27</v>
      </c>
      <c r="BN266" s="115">
        <f t="shared" si="1015"/>
        <v>1777375.656</v>
      </c>
      <c r="BO266" s="115">
        <f t="shared" si="1015"/>
        <v>0</v>
      </c>
      <c r="BP266" s="115">
        <f t="shared" si="1015"/>
        <v>0</v>
      </c>
      <c r="BQ266" s="115">
        <f t="shared" si="1015"/>
        <v>4</v>
      </c>
      <c r="BR266" s="115">
        <f t="shared" si="1015"/>
        <v>263314.91199999995</v>
      </c>
      <c r="BS266" s="115">
        <f t="shared" si="1015"/>
        <v>17</v>
      </c>
      <c r="BT266" s="115">
        <f t="shared" si="1015"/>
        <v>1000084.2264</v>
      </c>
      <c r="BU266" s="115">
        <f t="shared" si="1015"/>
        <v>10</v>
      </c>
      <c r="BV266" s="115">
        <f t="shared" si="1015"/>
        <v>702625.0963199999</v>
      </c>
      <c r="BW266" s="115">
        <f t="shared" si="1015"/>
        <v>15</v>
      </c>
      <c r="BX266" s="115">
        <f t="shared" si="1015"/>
        <v>1184917.1039999998</v>
      </c>
      <c r="BY266" s="115">
        <f t="shared" si="1015"/>
        <v>0</v>
      </c>
      <c r="BZ266" s="115">
        <f t="shared" si="1015"/>
        <v>0</v>
      </c>
      <c r="CA266" s="115">
        <f t="shared" si="1015"/>
        <v>20</v>
      </c>
      <c r="CB266" s="115">
        <f t="shared" si="1015"/>
        <v>1097145.4666666666</v>
      </c>
      <c r="CC266" s="115">
        <f t="shared" si="1015"/>
        <v>0</v>
      </c>
      <c r="CD266" s="115">
        <f t="shared" si="1015"/>
        <v>0</v>
      </c>
      <c r="CE266" s="115">
        <f t="shared" si="1015"/>
        <v>9</v>
      </c>
      <c r="CF266" s="115">
        <f t="shared" si="1015"/>
        <v>529389.11199999996</v>
      </c>
      <c r="CG266" s="115">
        <f t="shared" si="1015"/>
        <v>0</v>
      </c>
      <c r="CH266" s="115">
        <f t="shared" si="1015"/>
        <v>0</v>
      </c>
      <c r="CI266" s="115">
        <f t="shared" si="1015"/>
        <v>3</v>
      </c>
      <c r="CJ266" s="115">
        <f t="shared" si="1015"/>
        <v>131657.45599999998</v>
      </c>
      <c r="CK266" s="115">
        <f t="shared" si="1015"/>
        <v>5</v>
      </c>
      <c r="CL266" s="115">
        <f t="shared" si="1015"/>
        <v>219429.09333333335</v>
      </c>
      <c r="CM266" s="115">
        <f t="shared" si="1015"/>
        <v>0</v>
      </c>
      <c r="CN266" s="115">
        <f t="shared" si="1015"/>
        <v>0</v>
      </c>
      <c r="CO266" s="115">
        <f t="shared" si="1015"/>
        <v>15</v>
      </c>
      <c r="CP266" s="115">
        <f t="shared" si="1015"/>
        <v>740573.19000000006</v>
      </c>
      <c r="CQ266" s="115">
        <f t="shared" si="1015"/>
        <v>35</v>
      </c>
      <c r="CR266" s="115">
        <f t="shared" si="1015"/>
        <v>1920004.5666666667</v>
      </c>
      <c r="CS266" s="115">
        <f t="shared" si="1015"/>
        <v>31</v>
      </c>
      <c r="CT266" s="115">
        <f t="shared" si="1015"/>
        <v>1841785.3215999997</v>
      </c>
      <c r="CU266" s="115">
        <f t="shared" si="1015"/>
        <v>0</v>
      </c>
      <c r="CV266" s="115">
        <f t="shared" si="1015"/>
        <v>0</v>
      </c>
      <c r="CW266" s="115">
        <f t="shared" ref="CW266:DN266" si="1016">SUM(CW267:CW270)</f>
        <v>0</v>
      </c>
      <c r="CX266" s="115">
        <f t="shared" si="1016"/>
        <v>0</v>
      </c>
      <c r="CY266" s="115">
        <f t="shared" si="1016"/>
        <v>135</v>
      </c>
      <c r="CZ266" s="115">
        <f t="shared" si="1016"/>
        <v>7808319.90288</v>
      </c>
      <c r="DA266" s="115">
        <f t="shared" si="1016"/>
        <v>0</v>
      </c>
      <c r="DB266" s="115">
        <f t="shared" si="1016"/>
        <v>0</v>
      </c>
      <c r="DC266" s="115">
        <f t="shared" si="1016"/>
        <v>0</v>
      </c>
      <c r="DD266" s="115">
        <f t="shared" si="1016"/>
        <v>0</v>
      </c>
      <c r="DE266" s="115">
        <f t="shared" si="1016"/>
        <v>1</v>
      </c>
      <c r="DF266" s="115">
        <f t="shared" si="1016"/>
        <v>65828.727999999988</v>
      </c>
      <c r="DG266" s="115">
        <f t="shared" si="1016"/>
        <v>6</v>
      </c>
      <c r="DH266" s="115">
        <f t="shared" si="1016"/>
        <v>394972.36799999996</v>
      </c>
      <c r="DI266" s="115">
        <f t="shared" si="1016"/>
        <v>6</v>
      </c>
      <c r="DJ266" s="115">
        <f t="shared" si="1016"/>
        <v>419423.0383999999</v>
      </c>
      <c r="DK266" s="115">
        <f t="shared" si="1016"/>
        <v>3</v>
      </c>
      <c r="DL266" s="115">
        <f t="shared" si="1016"/>
        <v>241685.47279999999</v>
      </c>
      <c r="DM266" s="115">
        <f t="shared" si="1016"/>
        <v>985</v>
      </c>
      <c r="DN266" s="115">
        <f t="shared" si="1016"/>
        <v>57392006.853154682</v>
      </c>
    </row>
    <row r="267" spans="1:118" ht="18.75" x14ac:dyDescent="0.25">
      <c r="A267" s="104"/>
      <c r="B267" s="135">
        <v>228</v>
      </c>
      <c r="C267" s="235" t="s">
        <v>615</v>
      </c>
      <c r="D267" s="118" t="s">
        <v>616</v>
      </c>
      <c r="E267" s="107">
        <f t="shared" si="804"/>
        <v>23460</v>
      </c>
      <c r="F267" s="108">
        <v>23500</v>
      </c>
      <c r="G267" s="136">
        <v>1.78</v>
      </c>
      <c r="H267" s="149">
        <v>0.8</v>
      </c>
      <c r="I267" s="150"/>
      <c r="J267" s="150"/>
      <c r="K267" s="150"/>
      <c r="L267" s="150"/>
      <c r="M267" s="122">
        <v>1.4</v>
      </c>
      <c r="N267" s="122">
        <v>1.68</v>
      </c>
      <c r="O267" s="122">
        <v>2.23</v>
      </c>
      <c r="P267" s="123">
        <v>2.57</v>
      </c>
      <c r="Q267" s="124">
        <v>74</v>
      </c>
      <c r="R267" s="124">
        <f t="shared" si="855"/>
        <v>3807607.2085333336</v>
      </c>
      <c r="S267" s="124"/>
      <c r="T267" s="124">
        <f t="shared" si="964"/>
        <v>0</v>
      </c>
      <c r="U267" s="124">
        <f>12+9</f>
        <v>21</v>
      </c>
      <c r="V267" s="124">
        <f t="shared" si="941"/>
        <v>1209219.3359680003</v>
      </c>
      <c r="W267" s="124"/>
      <c r="X267" s="124">
        <f>(W267*$E267*$G267*$H267*$M267*$X$13)</f>
        <v>0</v>
      </c>
      <c r="Y267" s="124">
        <v>0</v>
      </c>
      <c r="Z267" s="124">
        <f t="shared" si="830"/>
        <v>0</v>
      </c>
      <c r="AA267" s="124"/>
      <c r="AB267" s="124"/>
      <c r="AC267" s="124"/>
      <c r="AD267" s="124">
        <f>(AC267*$E267*$G267*$H267*$M267*$AD$13)</f>
        <v>0</v>
      </c>
      <c r="AE267" s="124"/>
      <c r="AF267" s="124"/>
      <c r="AG267" s="124">
        <v>2</v>
      </c>
      <c r="AH267" s="124">
        <f t="shared" ref="AH267:AH268" si="1017">(AG267*$E267*$G267*$H267*$M267*$AH$13)/12*11+(AG267*$F267*$G267*$H267*$M267*$AH$13)/12</f>
        <v>102908.30293333335</v>
      </c>
      <c r="AI267" s="124"/>
      <c r="AJ267" s="124"/>
      <c r="AK267" s="125"/>
      <c r="AL267" s="124">
        <f>(AK267*$E267*$G267*$H267*$M267*$AL$13)</f>
        <v>0</v>
      </c>
      <c r="AM267" s="124">
        <v>5</v>
      </c>
      <c r="AN267" s="124">
        <f t="shared" ref="AN267:AN269" si="1018">(AM267*$E267*$G267*$H267*$M267*$AN$13)/12*11+(AM267*$F267*$G267*$H267*$M267*$AN$13)/12</f>
        <v>257270.75733333334</v>
      </c>
      <c r="AO267" s="124"/>
      <c r="AP267" s="124">
        <f>(AO267*$E267*$G267*$H267*$M267*$AP$13)</f>
        <v>0</v>
      </c>
      <c r="AQ267" s="124"/>
      <c r="AR267" s="124">
        <f>(AQ267*$E267*$G267*$H267*$N267*$AR$13)</f>
        <v>0</v>
      </c>
      <c r="AS267" s="140"/>
      <c r="AT267" s="124">
        <f>(AS267*$E267*$G267*$H267*$N267*$AT$13)/12*4+(AS267*$E267*$G267*$H267*$N267*$AT$15)/12*8</f>
        <v>0</v>
      </c>
      <c r="AU267" s="124">
        <v>0</v>
      </c>
      <c r="AV267" s="129">
        <f>(AU267*$E267*$G267*$H267*$N267*$AV$13)</f>
        <v>0</v>
      </c>
      <c r="AW267" s="124"/>
      <c r="AX267" s="124">
        <f>(AW267*$E267*$G267*$H267*$M267*$AX$13)</f>
        <v>0</v>
      </c>
      <c r="AY267" s="124"/>
      <c r="AZ267" s="124">
        <f>(AY267*$E267*$G267*$H267*$M267*$AZ$13)</f>
        <v>0</v>
      </c>
      <c r="BA267" s="124"/>
      <c r="BB267" s="124">
        <f>(BA267*$E267*$G267*$H267*$M267*$BB$13)</f>
        <v>0</v>
      </c>
      <c r="BC267" s="124">
        <v>0</v>
      </c>
      <c r="BD267" s="124">
        <f>(BC267*$E267*$G267*$H267*$M267*$BD$13)</f>
        <v>0</v>
      </c>
      <c r="BE267" s="124">
        <v>0</v>
      </c>
      <c r="BF267" s="124">
        <f>(BE267*$E267*$G267*$H267*$M267*$BF$13)</f>
        <v>0</v>
      </c>
      <c r="BG267" s="124">
        <v>0</v>
      </c>
      <c r="BH267" s="124">
        <f>(BG267*$E267*$G267*$H267*$M267*$BH$13)</f>
        <v>0</v>
      </c>
      <c r="BI267" s="124"/>
      <c r="BJ267" s="124">
        <f>(BI267*$E267*$G267*$H267*$M267*$BJ$13)</f>
        <v>0</v>
      </c>
      <c r="BK267" s="124">
        <v>1</v>
      </c>
      <c r="BL267" s="124">
        <f t="shared" ref="BL267:BL268" si="1019">(BK267*$E267*$G267*$H267*$N267*$BL$13)/12*11+(BK267*$F267*$G267*$H267*$N267*$BL$13)/12</f>
        <v>61744.981759999995</v>
      </c>
      <c r="BM267" s="124">
        <v>0</v>
      </c>
      <c r="BN267" s="124">
        <f>(BM267*$E267*$G267*$H267*$N267*$BN$13)</f>
        <v>0</v>
      </c>
      <c r="BO267" s="124">
        <v>0</v>
      </c>
      <c r="BP267" s="124">
        <f>(BO267*$E267*$G267*$H267*$N267*$BP$13)</f>
        <v>0</v>
      </c>
      <c r="BQ267" s="124"/>
      <c r="BR267" s="124">
        <f>(BQ267*$E267*$G267*$H267*$N267*$BR$13)</f>
        <v>0</v>
      </c>
      <c r="BS267" s="124"/>
      <c r="BT267" s="124">
        <f>(BS267*$E267*$G267*$H267*$N267*$BT$13)</f>
        <v>0</v>
      </c>
      <c r="BU267" s="124">
        <v>1</v>
      </c>
      <c r="BV267" s="124">
        <f t="shared" ref="BV267:BV269" si="1020">(BU267*$E267*$G267*$H267*$N267*$BV$13)/12*11+(BU267*$F267*$G267*$H267*$N267*$BV$13)/12</f>
        <v>67358.161920000013</v>
      </c>
      <c r="BW267" s="124"/>
      <c r="BX267" s="129">
        <f>(BW267*$E267*$G267*$H267*$N267*$BX$13)</f>
        <v>0</v>
      </c>
      <c r="BY267" s="124">
        <v>0</v>
      </c>
      <c r="BZ267" s="124">
        <f>(BY267*$E267*$G267*$H267*$M267*$BZ$13)</f>
        <v>0</v>
      </c>
      <c r="CA267" s="124">
        <v>0</v>
      </c>
      <c r="CB267" s="124">
        <f>(CA267*$E267*$G267*$H267*$M267*$CB$13)</f>
        <v>0</v>
      </c>
      <c r="CC267" s="124">
        <v>0</v>
      </c>
      <c r="CD267" s="124">
        <f>(CC267*$E267*$G267*$H267*$M267*$CD$13)</f>
        <v>0</v>
      </c>
      <c r="CE267" s="124"/>
      <c r="CF267" s="124">
        <f>(CE267*$E267*$G267*$H267*$N267*$CF$13)</f>
        <v>0</v>
      </c>
      <c r="CG267" s="124"/>
      <c r="CH267" s="124">
        <f>(CG267*$E267*$G267*$H267*$M267*$CH$13)</f>
        <v>0</v>
      </c>
      <c r="CI267" s="124"/>
      <c r="CJ267" s="124">
        <f>(CI267*$E267*$G267*$H267*$M267*$CJ$13)</f>
        <v>0</v>
      </c>
      <c r="CK267" s="124"/>
      <c r="CL267" s="124">
        <f>(CK267*$E267*$G267*$H267*$M267*$CL$13)</f>
        <v>0</v>
      </c>
      <c r="CM267" s="124"/>
      <c r="CN267" s="124">
        <f>(CM267*$E267*$G267*$H267*$M267*$CN$13)</f>
        <v>0</v>
      </c>
      <c r="CO267" s="124"/>
      <c r="CP267" s="124">
        <f>(CO267*$E267*$G267*$H267*$M267*$CP$13)</f>
        <v>0</v>
      </c>
      <c r="CQ267" s="124"/>
      <c r="CR267" s="124">
        <f>(CQ267*$E267*$G267*$H267*$M267*$CR$13)</f>
        <v>0</v>
      </c>
      <c r="CS267" s="124">
        <v>1</v>
      </c>
      <c r="CT267" s="124">
        <f t="shared" ref="CT267:CT269" si="1021">(CS267*$E267*$G267*$H267*$N267*$CT$13)/12*11+(CS267*$F267*$G267*$H267*$N267*$CT$13)/12</f>
        <v>56131.801599999999</v>
      </c>
      <c r="CU267" s="124"/>
      <c r="CV267" s="124">
        <f>(CU267*$E267*$G267*$H267*$N267*$CV$13)</f>
        <v>0</v>
      </c>
      <c r="CW267" s="124"/>
      <c r="CX267" s="124">
        <f>(CW267*$E267*$G267*$H267*$N267*$CX$13)</f>
        <v>0</v>
      </c>
      <c r="CY267" s="140">
        <v>12</v>
      </c>
      <c r="CZ267" s="124">
        <f t="shared" ref="CZ267:CZ269" si="1022">(CY267*$E267*$G267*$H267*$N267*$CZ$13)/12*11+(CY267*$F267*$G267*$H267*$N267*$CZ$13)/12</f>
        <v>606223.45727999997</v>
      </c>
      <c r="DA267" s="124">
        <v>0</v>
      </c>
      <c r="DB267" s="129">
        <f>(DA267*$E267*$G267*$H267*$N267*$DB$13)</f>
        <v>0</v>
      </c>
      <c r="DC267" s="141"/>
      <c r="DD267" s="124">
        <f>(DC267*$E267*$G267*$H267*$N267*$DD$13)</f>
        <v>0</v>
      </c>
      <c r="DE267" s="141"/>
      <c r="DF267" s="124">
        <f>(DE267*$E267*$G267*$H267*$N267*$DF$13)</f>
        <v>0</v>
      </c>
      <c r="DG267" s="124">
        <v>0</v>
      </c>
      <c r="DH267" s="124">
        <f>(DG267*$E267*$G267*$H267*$N267*$DH$13)</f>
        <v>0</v>
      </c>
      <c r="DI267" s="124"/>
      <c r="DJ267" s="124">
        <f>(DI267*$E267*$G267*$H267*$O267*$DJ$13)</f>
        <v>0</v>
      </c>
      <c r="DK267" s="124"/>
      <c r="DL267" s="129">
        <f>(DK267*$E267*$G267*$H267*$P267*$DL$13)</f>
        <v>0</v>
      </c>
      <c r="DM267" s="124">
        <f t="shared" ref="DM267:DN270" si="1023">SUM(Q267,S267,U267,W267,Y267,AA267,AC267,AE267,AG267,AI267,AK267,AM267,AS267,AW267,AY267,CC267,AO267,BC267,BE267,BG267,CQ267,BI267,BK267,AQ267,BO267,AU267,CS267,BQ267,CU267,BS267,BU267,BW267,CE267,BY267,CA267,CG267,CI267,CK267,CM267,CO267,CW267,CY267,BM267,BA267,DA267,DC267,DE267,DG267,DI267,DK267)</f>
        <v>117</v>
      </c>
      <c r="DN267" s="124">
        <f t="shared" si="1023"/>
        <v>6168464.0073280009</v>
      </c>
    </row>
    <row r="268" spans="1:118" x14ac:dyDescent="0.25">
      <c r="A268" s="104"/>
      <c r="B268" s="135">
        <v>229</v>
      </c>
      <c r="C268" s="235" t="s">
        <v>617</v>
      </c>
      <c r="D268" s="118" t="s">
        <v>618</v>
      </c>
      <c r="E268" s="107">
        <f t="shared" si="804"/>
        <v>23460</v>
      </c>
      <c r="F268" s="108">
        <v>23500</v>
      </c>
      <c r="G268" s="136">
        <v>1.67</v>
      </c>
      <c r="H268" s="120">
        <v>1</v>
      </c>
      <c r="I268" s="121"/>
      <c r="J268" s="121"/>
      <c r="K268" s="121"/>
      <c r="L268" s="121"/>
      <c r="M268" s="122">
        <v>1.4</v>
      </c>
      <c r="N268" s="122">
        <v>1.68</v>
      </c>
      <c r="O268" s="122">
        <v>2.23</v>
      </c>
      <c r="P268" s="123">
        <v>2.57</v>
      </c>
      <c r="Q268" s="124">
        <v>432</v>
      </c>
      <c r="R268" s="124">
        <f t="shared" si="855"/>
        <v>26068176.287999999</v>
      </c>
      <c r="S268" s="124">
        <v>2</v>
      </c>
      <c r="T268" s="124">
        <f t="shared" si="964"/>
        <v>120686.00133333332</v>
      </c>
      <c r="U268" s="124">
        <v>33</v>
      </c>
      <c r="V268" s="124">
        <f t="shared" si="941"/>
        <v>2228467.0146199996</v>
      </c>
      <c r="W268" s="124"/>
      <c r="X268" s="124">
        <f>(W268*$E268*$G268*$H268*$M268*$X$13)</f>
        <v>0</v>
      </c>
      <c r="Y268" s="124">
        <v>0</v>
      </c>
      <c r="Z268" s="124">
        <f t="shared" si="830"/>
        <v>0</v>
      </c>
      <c r="AA268" s="124"/>
      <c r="AB268" s="124"/>
      <c r="AC268" s="124"/>
      <c r="AD268" s="124">
        <f>(AC268*$E268*$G268*$H268*$M268*$AD$13)</f>
        <v>0</v>
      </c>
      <c r="AE268" s="124"/>
      <c r="AF268" s="124"/>
      <c r="AG268" s="124">
        <v>5</v>
      </c>
      <c r="AH268" s="124">
        <f t="shared" si="1017"/>
        <v>301715.00333333336</v>
      </c>
      <c r="AI268" s="124"/>
      <c r="AJ268" s="124"/>
      <c r="AK268" s="125"/>
      <c r="AL268" s="124">
        <f>(AK268*$E268*$G268*$H268*$M268*$AL$13)</f>
        <v>0</v>
      </c>
      <c r="AM268" s="124">
        <v>5</v>
      </c>
      <c r="AN268" s="124">
        <f t="shared" si="1018"/>
        <v>301715.00333333336</v>
      </c>
      <c r="AO268" s="124"/>
      <c r="AP268" s="124">
        <f>(AO268*$E268*$G268*$H268*$M268*$AP$13)</f>
        <v>0</v>
      </c>
      <c r="AQ268" s="124"/>
      <c r="AR268" s="124">
        <f>(AQ268*$E268*$G268*$H268*$N268*$AR$13)</f>
        <v>0</v>
      </c>
      <c r="AS268" s="140"/>
      <c r="AT268" s="124">
        <f>(AS268*$E268*$G268*$H268*$N268*$AT$13)/12*4+(AS268*$E268*$G268*$H268*$N268*$AT$15)/12*8</f>
        <v>0</v>
      </c>
      <c r="AU268" s="124">
        <v>3</v>
      </c>
      <c r="AV268" s="129">
        <f t="shared" ref="AV268:AV270" si="1024">(AU268*$E268*$G268*$H268*$N268*$AV$13)/12*11+(AU268*$F268*$G268*$H268*$N268*$AV$13)/12</f>
        <v>217234.80239999999</v>
      </c>
      <c r="AW268" s="124"/>
      <c r="AX268" s="124">
        <f>(AW268*$E268*$G268*$H268*$M268*$AX$13)</f>
        <v>0</v>
      </c>
      <c r="AY268" s="124"/>
      <c r="AZ268" s="124">
        <f>(AY268*$E268*$G268*$H268*$M268*$AZ$13)</f>
        <v>0</v>
      </c>
      <c r="BA268" s="124"/>
      <c r="BB268" s="124">
        <f>(BA268*$E268*$G268*$H268*$M268*$BB$13)</f>
        <v>0</v>
      </c>
      <c r="BC268" s="124">
        <v>0</v>
      </c>
      <c r="BD268" s="124">
        <f>(BC268*$E268*$G268*$H268*$M268*$BD$13)</f>
        <v>0</v>
      </c>
      <c r="BE268" s="124">
        <v>0</v>
      </c>
      <c r="BF268" s="124">
        <f>(BE268*$E268*$G268*$H268*$M268*$BF$13)</f>
        <v>0</v>
      </c>
      <c r="BG268" s="124">
        <v>0</v>
      </c>
      <c r="BH268" s="124">
        <f>(BG268*$E268*$G268*$H268*$M268*$BH$13)</f>
        <v>0</v>
      </c>
      <c r="BI268" s="124">
        <v>7</v>
      </c>
      <c r="BJ268" s="124">
        <f>(BI268*$E268*$G268*$H268*$M268*$BJ$13)/12*11+(BI268*$F268*$G268*$H268*$M268*$BJ$13)/12</f>
        <v>460801.0959999999</v>
      </c>
      <c r="BK268" s="124">
        <v>4</v>
      </c>
      <c r="BL268" s="124">
        <f t="shared" si="1019"/>
        <v>289646.4032</v>
      </c>
      <c r="BM268" s="124">
        <v>27</v>
      </c>
      <c r="BN268" s="124">
        <f>(BM268*$E268*$G268*$H268*$N268*$BN$13)/12*11+(BM268*$F268*$G268*$H268*$N268*$BN$13)/12</f>
        <v>1777375.656</v>
      </c>
      <c r="BO268" s="124">
        <v>0</v>
      </c>
      <c r="BP268" s="124">
        <f>(BO268*$E268*$G268*$H268*$N268*$BP$13)</f>
        <v>0</v>
      </c>
      <c r="BQ268" s="124">
        <v>4</v>
      </c>
      <c r="BR268" s="124">
        <f t="shared" ref="BR268" si="1025">(BQ268*$E268*$G268*$H268*$N268*$BR$13)/12*11+(BQ268*$F268*$G268*$H268*$N268*$BR$13)/12</f>
        <v>263314.91199999995</v>
      </c>
      <c r="BS268" s="124">
        <v>15</v>
      </c>
      <c r="BT268" s="124">
        <f t="shared" ref="BT268:BT270" si="1026">(BS268*$E268*$G268*$H268*$N268*$BT$13)/12*11+(BS268*$F268*$G268*$H268*$N268*$BT$13)/12</f>
        <v>888687.82799999998</v>
      </c>
      <c r="BU268" s="124">
        <v>7</v>
      </c>
      <c r="BV268" s="124">
        <f t="shared" si="1020"/>
        <v>552961.31519999995</v>
      </c>
      <c r="BW268" s="124">
        <v>15</v>
      </c>
      <c r="BX268" s="129">
        <f t="shared" ref="BX268" si="1027">(BW268*$E268*$G268*$H268*$N268*$BX$13)/12*11+(BW268*$F268*$G268*$H268*$N268*$BX$13)/12</f>
        <v>1184917.1039999998</v>
      </c>
      <c r="BY268" s="124">
        <v>0</v>
      </c>
      <c r="BZ268" s="124">
        <f>(BY268*$E268*$G268*$H268*$M268*$BZ$13)</f>
        <v>0</v>
      </c>
      <c r="CA268" s="124">
        <v>20</v>
      </c>
      <c r="CB268" s="124">
        <f>(CA268*$E268*$G268*$H268*$M268*$CB$13)/12*11+(CA268*$F268*$G268*$H268*$M268*$CB$13)/12</f>
        <v>1097145.4666666666</v>
      </c>
      <c r="CC268" s="124">
        <v>0</v>
      </c>
      <c r="CD268" s="124">
        <f>(CC268*$E268*$G268*$H268*$M268*$CD$13)</f>
        <v>0</v>
      </c>
      <c r="CE268" s="124">
        <v>7</v>
      </c>
      <c r="CF268" s="124">
        <f t="shared" ref="CF268:CF269" si="1028">(CE268*$E268*$G268*$H268*$N268*$CF$13)/12*11+(CE268*$F268*$G268*$H268*$N268*$CF$13)/12</f>
        <v>460801.0959999999</v>
      </c>
      <c r="CG268" s="124"/>
      <c r="CH268" s="124">
        <f>(CG268*$E268*$G268*$H268*$M268*$CH$13)</f>
        <v>0</v>
      </c>
      <c r="CI268" s="124">
        <v>3</v>
      </c>
      <c r="CJ268" s="124">
        <f>(CI268*$E268*$G268*$H268*$M268*$CJ$13)/12*11+(CI268*$F268*$G268*$H268*$M268*$CJ$13)/12</f>
        <v>131657.45599999998</v>
      </c>
      <c r="CK268" s="124">
        <v>5</v>
      </c>
      <c r="CL268" s="124">
        <f>(CK268*$E268*$G268*$H268*$M268*$CL$13)/12*11+(CK268*$F268*$G268*$H268*$M268*$CL$13)/12</f>
        <v>219429.09333333335</v>
      </c>
      <c r="CM268" s="124"/>
      <c r="CN268" s="124">
        <f>(CM268*$E268*$G268*$H268*$M268*$CN$13)</f>
        <v>0</v>
      </c>
      <c r="CO268" s="124">
        <v>15</v>
      </c>
      <c r="CP268" s="124">
        <f>(CO268*$E268*$G268*$H268*$M268*$CP$13)/12*11+(CO268*$F268*$G268*$H268*$M268*$CP$13)/12</f>
        <v>740573.19000000006</v>
      </c>
      <c r="CQ268" s="124">
        <v>35</v>
      </c>
      <c r="CR268" s="124">
        <f t="shared" ref="CR268" si="1029">(CQ268*$E268*$G268*$H268*$M268*$CR$13)/12*11+(CQ268*$F268*$G268*$H268*$M268*$CR$13)/12</f>
        <v>1920004.5666666667</v>
      </c>
      <c r="CS268" s="124">
        <v>24</v>
      </c>
      <c r="CT268" s="124">
        <f t="shared" si="1021"/>
        <v>1579889.4719999998</v>
      </c>
      <c r="CU268" s="124"/>
      <c r="CV268" s="124">
        <f>(CU268*$E268*$G268*$H268*$N268*$CV$13)</f>
        <v>0</v>
      </c>
      <c r="CW268" s="124"/>
      <c r="CX268" s="124">
        <f>(CW268*$E268*$G268*$H268*$N268*$CX$13)</f>
        <v>0</v>
      </c>
      <c r="CY268" s="140">
        <v>120</v>
      </c>
      <c r="CZ268" s="124">
        <f t="shared" si="1022"/>
        <v>7109502.6239999998</v>
      </c>
      <c r="DA268" s="124"/>
      <c r="DB268" s="129">
        <f>(DA268*$E268*$G268*$H268*$N268*$DB$13)</f>
        <v>0</v>
      </c>
      <c r="DC268" s="141"/>
      <c r="DD268" s="124">
        <f>(DC268*$E268*$G268*$H268*$N268*$DD$13)</f>
        <v>0</v>
      </c>
      <c r="DE268" s="141">
        <v>1</v>
      </c>
      <c r="DF268" s="124">
        <f t="shared" ref="DF268" si="1030">(DE268*$E268*$G268*$H268*$N268*$DF$13)/12*11+(DE268*$F268*$G268*$H268*$N268*$DF$13)/12</f>
        <v>65828.727999999988</v>
      </c>
      <c r="DG268" s="124">
        <v>6</v>
      </c>
      <c r="DH268" s="124">
        <f>(DG268*$E268*$G268*$H268*$N268*$DH$13)/12*11+(DG268*$F268*$G268*$H268*$N268*$DH$13)/12</f>
        <v>394972.36799999996</v>
      </c>
      <c r="DI268" s="124">
        <v>6</v>
      </c>
      <c r="DJ268" s="124">
        <f>(DI268*$E268*$G268*$H268*$O268*$DJ$13)/12*11+(DI268*$F268*$G268*$H268*$O268*$DJ$13)/12</f>
        <v>419423.0383999999</v>
      </c>
      <c r="DK268" s="124">
        <v>3</v>
      </c>
      <c r="DL268" s="129">
        <f t="shared" ref="DL268" si="1031">(DK268*$E268*$G268*$H268*$P268*$DL$13)/12*11+(DK268*$F268*$G268*$H268*$P268*$DL$13)/12</f>
        <v>241685.47279999999</v>
      </c>
      <c r="DM268" s="124">
        <f t="shared" si="1023"/>
        <v>804</v>
      </c>
      <c r="DN268" s="124">
        <f t="shared" si="1023"/>
        <v>49036610.999286674</v>
      </c>
    </row>
    <row r="269" spans="1:118" ht="15.75" customHeight="1" x14ac:dyDescent="0.25">
      <c r="A269" s="104"/>
      <c r="B269" s="135">
        <v>230</v>
      </c>
      <c r="C269" s="235" t="s">
        <v>619</v>
      </c>
      <c r="D269" s="118" t="s">
        <v>620</v>
      </c>
      <c r="E269" s="107">
        <f t="shared" si="804"/>
        <v>23460</v>
      </c>
      <c r="F269" s="108">
        <v>23500</v>
      </c>
      <c r="G269" s="136">
        <v>0.87</v>
      </c>
      <c r="H269" s="120">
        <v>1</v>
      </c>
      <c r="I269" s="121"/>
      <c r="J269" s="121"/>
      <c r="K269" s="121"/>
      <c r="L269" s="121"/>
      <c r="M269" s="122">
        <v>1.4</v>
      </c>
      <c r="N269" s="122">
        <v>1.68</v>
      </c>
      <c r="O269" s="122">
        <v>2.23</v>
      </c>
      <c r="P269" s="123">
        <v>2.57</v>
      </c>
      <c r="Q269" s="124">
        <v>33</v>
      </c>
      <c r="R269" s="124">
        <f t="shared" si="855"/>
        <v>1037393.742</v>
      </c>
      <c r="S269" s="124">
        <v>4</v>
      </c>
      <c r="T269" s="124">
        <f>(S269*$E269*$G269*$H269*$M269*$T$13)/12*11+(S269*$F269*$G269*$H269*$M269*$T$13)/12</f>
        <v>125744.69600000001</v>
      </c>
      <c r="U269" s="124">
        <v>1</v>
      </c>
      <c r="V269" s="124">
        <f t="shared" si="941"/>
        <v>35179.936539999995</v>
      </c>
      <c r="W269" s="124"/>
      <c r="X269" s="124">
        <f>(W269*$E269*$G269*$H269*$M269*$X$13)</f>
        <v>0</v>
      </c>
      <c r="Y269" s="124">
        <v>0</v>
      </c>
      <c r="Z269" s="124">
        <f t="shared" si="830"/>
        <v>0</v>
      </c>
      <c r="AA269" s="124"/>
      <c r="AB269" s="124"/>
      <c r="AC269" s="124"/>
      <c r="AD269" s="124">
        <f>(AC269*$E269*$G269*$H269*$M269*$AD$13)</f>
        <v>0</v>
      </c>
      <c r="AE269" s="124"/>
      <c r="AF269" s="124"/>
      <c r="AG269" s="124"/>
      <c r="AH269" s="124">
        <f>(AG269*$E269*$G269*$H269*$M269*$AH$13)</f>
        <v>0</v>
      </c>
      <c r="AI269" s="124"/>
      <c r="AJ269" s="124"/>
      <c r="AK269" s="125"/>
      <c r="AL269" s="124">
        <f>(AK269*$E269*$G269*$H269*$M269*$AL$13)</f>
        <v>0</v>
      </c>
      <c r="AM269" s="124">
        <v>3</v>
      </c>
      <c r="AN269" s="124">
        <f t="shared" si="1018"/>
        <v>94308.521999999997</v>
      </c>
      <c r="AO269" s="124">
        <v>4</v>
      </c>
      <c r="AP269" s="124">
        <f t="shared" ref="AP269" si="1032">(AO269*$E269*$G269*$H269*$M269*$AP$13)/12*11+(AO269*$F269*$G269*$H269*$M269*$AP$13)/12</f>
        <v>125744.69600000001</v>
      </c>
      <c r="AQ269" s="124"/>
      <c r="AR269" s="124">
        <f>(AQ269*$E269*$G269*$H269*$N269*$AR$13)</f>
        <v>0</v>
      </c>
      <c r="AS269" s="140">
        <v>0</v>
      </c>
      <c r="AT269" s="124">
        <f>(AS269*$E269*$G269*$H269*$N269*$AT$13)/12*4+(AS269*$E269*$G269*$H269*$N269*$AT$15)/12*8</f>
        <v>0</v>
      </c>
      <c r="AU269" s="124">
        <v>1</v>
      </c>
      <c r="AV269" s="129">
        <f t="shared" si="1024"/>
        <v>37723.408799999997</v>
      </c>
      <c r="AW269" s="124"/>
      <c r="AX269" s="124">
        <f>(AW269*$E269*$G269*$H269*$M269*$AX$13)</f>
        <v>0</v>
      </c>
      <c r="AY269" s="124">
        <v>0</v>
      </c>
      <c r="AZ269" s="124">
        <f>(AY269*$E269*$G269*$H269*$M269*$AZ$13)</f>
        <v>0</v>
      </c>
      <c r="BA269" s="124"/>
      <c r="BB269" s="124">
        <f>(BA269*$E269*$G269*$H269*$M269*$BB$13)</f>
        <v>0</v>
      </c>
      <c r="BC269" s="124">
        <v>0</v>
      </c>
      <c r="BD269" s="124">
        <f>(BC269*$E269*$G269*$H269*$M269*$BD$13)</f>
        <v>0</v>
      </c>
      <c r="BE269" s="124">
        <v>0</v>
      </c>
      <c r="BF269" s="124">
        <f>(BE269*$E269*$G269*$H269*$M269*$BF$13)</f>
        <v>0</v>
      </c>
      <c r="BG269" s="124">
        <v>0</v>
      </c>
      <c r="BH269" s="124">
        <f>(BG269*$E269*$G269*$H269*$M269*$BH$13)</f>
        <v>0</v>
      </c>
      <c r="BI269" s="124"/>
      <c r="BJ269" s="124">
        <f>(BI269*$E269*$G269*$H269*$M269*$BJ$13)</f>
        <v>0</v>
      </c>
      <c r="BK269" s="124">
        <v>0</v>
      </c>
      <c r="BL269" s="124">
        <f>(BK269*$E269*$G269*$H269*$N269*$BL$13)</f>
        <v>0</v>
      </c>
      <c r="BM269" s="124">
        <v>0</v>
      </c>
      <c r="BN269" s="124">
        <f>(BM269*$E269*$G269*$H269*$N269*$BN$13)</f>
        <v>0</v>
      </c>
      <c r="BO269" s="124">
        <v>0</v>
      </c>
      <c r="BP269" s="124">
        <f>(BO269*$E269*$G269*$H269*$N269*$BP$13)</f>
        <v>0</v>
      </c>
      <c r="BQ269" s="124"/>
      <c r="BR269" s="124">
        <f>(BQ269*$E269*$G269*$H269*$N269*$BR$13)</f>
        <v>0</v>
      </c>
      <c r="BS269" s="124"/>
      <c r="BT269" s="124">
        <f t="shared" si="1026"/>
        <v>0</v>
      </c>
      <c r="BU269" s="124">
        <v>2</v>
      </c>
      <c r="BV269" s="124">
        <f t="shared" si="1020"/>
        <v>82305.619200000001</v>
      </c>
      <c r="BW269" s="124"/>
      <c r="BX269" s="129">
        <f>(BW269*$E269*$G269*$H269*$N269*$BX$13)</f>
        <v>0</v>
      </c>
      <c r="BY269" s="124">
        <v>0</v>
      </c>
      <c r="BZ269" s="124">
        <f>(BY269*$E269*$G269*$H269*$M269*$BZ$13)</f>
        <v>0</v>
      </c>
      <c r="CA269" s="124">
        <v>0</v>
      </c>
      <c r="CB269" s="124">
        <f>(CA269*$E269*$G269*$H269*$M269*$CB$13)</f>
        <v>0</v>
      </c>
      <c r="CC269" s="124">
        <v>0</v>
      </c>
      <c r="CD269" s="124">
        <f>(CC269*$E269*$G269*$H269*$M269*$CD$13)</f>
        <v>0</v>
      </c>
      <c r="CE269" s="124">
        <v>2</v>
      </c>
      <c r="CF269" s="124">
        <f t="shared" si="1028"/>
        <v>68588.016000000003</v>
      </c>
      <c r="CG269" s="124">
        <v>0</v>
      </c>
      <c r="CH269" s="124">
        <f>(CG269*$E269*$G269*$H269*$M269*$CH$13)</f>
        <v>0</v>
      </c>
      <c r="CI269" s="124"/>
      <c r="CJ269" s="124">
        <f>(CI269*$E269*$G269*$H269*$M269*$CJ$13)</f>
        <v>0</v>
      </c>
      <c r="CK269" s="124"/>
      <c r="CL269" s="124">
        <f>(CK269*$E269*$G269*$H269*$M269*$CL$13)</f>
        <v>0</v>
      </c>
      <c r="CM269" s="124"/>
      <c r="CN269" s="124">
        <f>(CM269*$E269*$G269*$H269*$M269*$CN$13)</f>
        <v>0</v>
      </c>
      <c r="CO269" s="124"/>
      <c r="CP269" s="124">
        <f>(CO269*$E269*$G269*$H269*$M269*$CP$13)</f>
        <v>0</v>
      </c>
      <c r="CQ269" s="124"/>
      <c r="CR269" s="124">
        <f>(CQ269*$E269*$G269*$H269*$M269*$CR$13)</f>
        <v>0</v>
      </c>
      <c r="CS269" s="124">
        <v>6</v>
      </c>
      <c r="CT269" s="124">
        <f t="shared" si="1021"/>
        <v>205764.04799999998</v>
      </c>
      <c r="CU269" s="124"/>
      <c r="CV269" s="124">
        <f>(CU269*$E269*$G269*$H269*$N269*$CV$13)</f>
        <v>0</v>
      </c>
      <c r="CW269" s="124"/>
      <c r="CX269" s="124">
        <f>(CW269*$E269*$G269*$H269*$N269*$CX$13)</f>
        <v>0</v>
      </c>
      <c r="CY269" s="140">
        <v>3</v>
      </c>
      <c r="CZ269" s="124">
        <f t="shared" si="1022"/>
        <v>92593.82160000001</v>
      </c>
      <c r="DA269" s="124">
        <v>0</v>
      </c>
      <c r="DB269" s="129">
        <f>(DA269*$E269*$G269*$H269*$N269*$DB$13)</f>
        <v>0</v>
      </c>
      <c r="DC269" s="124"/>
      <c r="DD269" s="124">
        <f>(DC269*$E269*$G269*$H269*$N269*$DD$13)</f>
        <v>0</v>
      </c>
      <c r="DE269" s="141"/>
      <c r="DF269" s="124">
        <f>(DE269*$E269*$G269*$H269*$N269*$DF$13)</f>
        <v>0</v>
      </c>
      <c r="DG269" s="124">
        <v>0</v>
      </c>
      <c r="DH269" s="124">
        <f>(DG269*$E269*$G269*$H269*$N269*$DH$13)</f>
        <v>0</v>
      </c>
      <c r="DI269" s="124"/>
      <c r="DJ269" s="124">
        <f>(DI269*$E269*$G269*$H269*$O269*$DJ$13)</f>
        <v>0</v>
      </c>
      <c r="DK269" s="124">
        <v>0</v>
      </c>
      <c r="DL269" s="129">
        <f>(DK269*$E269*$G269*$H269*$P269*$DL$13)</f>
        <v>0</v>
      </c>
      <c r="DM269" s="124">
        <f t="shared" si="1023"/>
        <v>59</v>
      </c>
      <c r="DN269" s="124">
        <f t="shared" si="1023"/>
        <v>1905346.5061400002</v>
      </c>
    </row>
    <row r="270" spans="1:118" ht="15.75" customHeight="1" x14ac:dyDescent="0.25">
      <c r="A270" s="104"/>
      <c r="B270" s="135">
        <v>231</v>
      </c>
      <c r="C270" s="235" t="s">
        <v>621</v>
      </c>
      <c r="D270" s="118" t="s">
        <v>622</v>
      </c>
      <c r="E270" s="107">
        <f t="shared" si="804"/>
        <v>23460</v>
      </c>
      <c r="F270" s="108">
        <v>23500</v>
      </c>
      <c r="G270" s="136">
        <v>1.57</v>
      </c>
      <c r="H270" s="120">
        <v>1</v>
      </c>
      <c r="I270" s="121"/>
      <c r="J270" s="121"/>
      <c r="K270" s="121"/>
      <c r="L270" s="121"/>
      <c r="M270" s="122">
        <v>1.4</v>
      </c>
      <c r="N270" s="122">
        <v>1.68</v>
      </c>
      <c r="O270" s="122">
        <v>2.23</v>
      </c>
      <c r="P270" s="123">
        <v>2.57</v>
      </c>
      <c r="Q270" s="124">
        <v>3</v>
      </c>
      <c r="R270" s="124">
        <f t="shared" si="855"/>
        <v>170188.94200000001</v>
      </c>
      <c r="S270" s="124"/>
      <c r="T270" s="124">
        <f t="shared" si="964"/>
        <v>0</v>
      </c>
      <c r="U270" s="124"/>
      <c r="V270" s="124">
        <f t="shared" si="941"/>
        <v>0</v>
      </c>
      <c r="W270" s="124"/>
      <c r="X270" s="124">
        <f>(W270*$E270*$G270*$H270*$M270*$X$13)</f>
        <v>0</v>
      </c>
      <c r="Y270" s="124"/>
      <c r="Z270" s="124">
        <f t="shared" si="830"/>
        <v>0</v>
      </c>
      <c r="AA270" s="124"/>
      <c r="AB270" s="124"/>
      <c r="AC270" s="124"/>
      <c r="AD270" s="124">
        <f>(AC270*$E270*$G270*$H270*$M270*$AD$13)</f>
        <v>0</v>
      </c>
      <c r="AE270" s="124"/>
      <c r="AF270" s="124"/>
      <c r="AG270" s="124"/>
      <c r="AH270" s="124">
        <f>(AG270*$E270*$G270*$H270*$M270*$AH$13)</f>
        <v>0</v>
      </c>
      <c r="AI270" s="124"/>
      <c r="AJ270" s="124"/>
      <c r="AK270" s="125"/>
      <c r="AL270" s="124">
        <f>(AK270*$E270*$G270*$H270*$M270*$AL$13)</f>
        <v>0</v>
      </c>
      <c r="AM270" s="124">
        <v>0</v>
      </c>
      <c r="AN270" s="124">
        <f>(AM270*$E270*$G270*$H270*$M270*$AN$13)</f>
        <v>0</v>
      </c>
      <c r="AO270" s="124"/>
      <c r="AP270" s="124">
        <f>(AO270*$E270*$G270*$H270*$M270*$AP$13)</f>
        <v>0</v>
      </c>
      <c r="AQ270" s="124">
        <v>0</v>
      </c>
      <c r="AR270" s="124">
        <f>(AQ270*$E270*$G270*$H270*$N270*$AR$13)</f>
        <v>0</v>
      </c>
      <c r="AS270" s="140">
        <v>0</v>
      </c>
      <c r="AT270" s="124">
        <f>(AS270*$E270*$G270*$H270*$N270*$AT$13)/12*4+(AS270*$E270*$G270*$H270*$N270*$AT$15)/12*8</f>
        <v>0</v>
      </c>
      <c r="AU270" s="124">
        <v>0</v>
      </c>
      <c r="AV270" s="129">
        <f t="shared" si="1024"/>
        <v>0</v>
      </c>
      <c r="AW270" s="124"/>
      <c r="AX270" s="124">
        <f>(AW270*$E270*$G270*$H270*$M270*$AX$13)</f>
        <v>0</v>
      </c>
      <c r="AY270" s="124"/>
      <c r="AZ270" s="124">
        <f>(AY270*$E270*$G270*$H270*$M270*$AZ$13)</f>
        <v>0</v>
      </c>
      <c r="BA270" s="124"/>
      <c r="BB270" s="124">
        <f>(BA270*$E270*$G270*$H270*$M270*$BB$13)</f>
        <v>0</v>
      </c>
      <c r="BC270" s="124"/>
      <c r="BD270" s="124">
        <f>(BC270*$E270*$G270*$H270*$M270*$BD$13)</f>
        <v>0</v>
      </c>
      <c r="BE270" s="124"/>
      <c r="BF270" s="124">
        <f>(BE270*$E270*$G270*$H270*$M270*$BF$13)</f>
        <v>0</v>
      </c>
      <c r="BG270" s="124"/>
      <c r="BH270" s="124">
        <f>(BG270*$E270*$G270*$H270*$M270*$BH$13)</f>
        <v>0</v>
      </c>
      <c r="BI270" s="124"/>
      <c r="BJ270" s="124">
        <f>(BI270*$E270*$G270*$H270*$M270*$BJ$13)</f>
        <v>0</v>
      </c>
      <c r="BK270" s="124">
        <v>0</v>
      </c>
      <c r="BL270" s="124">
        <f>(BK270*$E270*$G270*$H270*$N270*$BL$13)</f>
        <v>0</v>
      </c>
      <c r="BM270" s="124"/>
      <c r="BN270" s="124">
        <f>(BM270*$E270*$G270*$H270*$N270*$BN$13)</f>
        <v>0</v>
      </c>
      <c r="BO270" s="124"/>
      <c r="BP270" s="124">
        <f>(BO270*$E270*$G270*$H270*$N270*$BP$13)</f>
        <v>0</v>
      </c>
      <c r="BQ270" s="124"/>
      <c r="BR270" s="124">
        <f>(BQ270*$E270*$G270*$H270*$N270*$BR$13)</f>
        <v>0</v>
      </c>
      <c r="BS270" s="124">
        <v>2</v>
      </c>
      <c r="BT270" s="124">
        <f t="shared" si="1026"/>
        <v>111396.39840000001</v>
      </c>
      <c r="BU270" s="124">
        <v>0</v>
      </c>
      <c r="BV270" s="124">
        <f>(BU270*$E270*$G270*$H270*$N270*$BV$13)</f>
        <v>0</v>
      </c>
      <c r="BW270" s="124"/>
      <c r="BX270" s="129">
        <f>(BW270*$E270*$G270*$H270*$N270*$BX$13)</f>
        <v>0</v>
      </c>
      <c r="BY270" s="124"/>
      <c r="BZ270" s="124">
        <f>(BY270*$E270*$G270*$H270*$M270*$BZ$13)</f>
        <v>0</v>
      </c>
      <c r="CA270" s="124"/>
      <c r="CB270" s="124">
        <f>(CA270*$E270*$G270*$H270*$M270*$CB$13)</f>
        <v>0</v>
      </c>
      <c r="CC270" s="124"/>
      <c r="CD270" s="124">
        <f>(CC270*$E270*$G270*$H270*$M270*$CD$13)</f>
        <v>0</v>
      </c>
      <c r="CE270" s="124"/>
      <c r="CF270" s="124">
        <f>(CE270*$E270*$G270*$H270*$N270*$CF$13)</f>
        <v>0</v>
      </c>
      <c r="CG270" s="124"/>
      <c r="CH270" s="124">
        <f>(CG270*$E270*$G270*$H270*$M270*$CH$13)</f>
        <v>0</v>
      </c>
      <c r="CI270" s="124"/>
      <c r="CJ270" s="124">
        <f>(CI270*$E270*$G270*$H270*$M270*$CJ$13)</f>
        <v>0</v>
      </c>
      <c r="CK270" s="124"/>
      <c r="CL270" s="124">
        <f>(CK270*$E270*$G270*$H270*$M270*$CL$13)</f>
        <v>0</v>
      </c>
      <c r="CM270" s="124"/>
      <c r="CN270" s="124">
        <f>(CM270*$E270*$G270*$H270*$M270*$CN$13)</f>
        <v>0</v>
      </c>
      <c r="CO270" s="124"/>
      <c r="CP270" s="124">
        <f>(CO270*$E270*$G270*$H270*$M270*$CP$13)</f>
        <v>0</v>
      </c>
      <c r="CQ270" s="124"/>
      <c r="CR270" s="124">
        <f>(CQ270*$E270*$G270*$H270*$M270*$CR$13)</f>
        <v>0</v>
      </c>
      <c r="CS270" s="124">
        <v>0</v>
      </c>
      <c r="CT270" s="124">
        <f>(CS270*$E270*$G270*$H270*$N270*$CT$13)</f>
        <v>0</v>
      </c>
      <c r="CU270" s="124"/>
      <c r="CV270" s="124">
        <f>(CU270*$E270*$G270*$H270*$N270*$CV$13)</f>
        <v>0</v>
      </c>
      <c r="CW270" s="124"/>
      <c r="CX270" s="124">
        <f>(CW270*$E270*$G270*$H270*$N270*$CX$13)</f>
        <v>0</v>
      </c>
      <c r="CY270" s="140">
        <v>0</v>
      </c>
      <c r="CZ270" s="124">
        <f>(CY270*$E270*$G270*$H270*$N270*$CZ$13)</f>
        <v>0</v>
      </c>
      <c r="DA270" s="124"/>
      <c r="DB270" s="129">
        <f>(DA270*$E270*$G270*$H270*$N270*$DB$13)</f>
        <v>0</v>
      </c>
      <c r="DC270" s="124"/>
      <c r="DD270" s="124">
        <f>(DC270*$E270*$G270*$H270*$N270*$DD$13)</f>
        <v>0</v>
      </c>
      <c r="DE270" s="141"/>
      <c r="DF270" s="124">
        <f>(DE270*$E270*$G270*$H270*$N270*$DF$13)</f>
        <v>0</v>
      </c>
      <c r="DG270" s="124">
        <v>0</v>
      </c>
      <c r="DH270" s="124">
        <f>(DG270*$E270*$G270*$H270*$N270*$DH$13)</f>
        <v>0</v>
      </c>
      <c r="DI270" s="124"/>
      <c r="DJ270" s="124">
        <f>(DI270*$E270*$G270*$H270*$O270*$DJ$13)</f>
        <v>0</v>
      </c>
      <c r="DK270" s="124"/>
      <c r="DL270" s="129">
        <f>(DK270*$E270*$G270*$H270*$P270*$DL$13)</f>
        <v>0</v>
      </c>
      <c r="DM270" s="124">
        <f t="shared" si="1023"/>
        <v>5</v>
      </c>
      <c r="DN270" s="124">
        <f t="shared" si="1023"/>
        <v>281585.34039999999</v>
      </c>
    </row>
    <row r="271" spans="1:118" s="236" customFormat="1" ht="15.75" customHeight="1" x14ac:dyDescent="0.25">
      <c r="A271" s="104">
        <v>25</v>
      </c>
      <c r="B271" s="143"/>
      <c r="C271" s="143"/>
      <c r="D271" s="106" t="s">
        <v>623</v>
      </c>
      <c r="E271" s="107">
        <f t="shared" si="804"/>
        <v>23460</v>
      </c>
      <c r="F271" s="108">
        <v>23500</v>
      </c>
      <c r="G271" s="144"/>
      <c r="H271" s="122"/>
      <c r="I271" s="122"/>
      <c r="J271" s="122"/>
      <c r="K271" s="122"/>
      <c r="L271" s="121"/>
      <c r="M271" s="133">
        <v>1.4</v>
      </c>
      <c r="N271" s="133">
        <v>1.68</v>
      </c>
      <c r="O271" s="133">
        <v>2.23</v>
      </c>
      <c r="P271" s="134">
        <v>2.57</v>
      </c>
      <c r="Q271" s="115">
        <f>SUM(Q272:Q283)</f>
        <v>885</v>
      </c>
      <c r="R271" s="115">
        <f t="shared" ref="R271:Z271" si="1033">SUM(R272:R283)</f>
        <v>65901277.565200001</v>
      </c>
      <c r="S271" s="115">
        <f t="shared" si="1033"/>
        <v>242</v>
      </c>
      <c r="T271" s="115">
        <f t="shared" si="1033"/>
        <v>21853994.562399998</v>
      </c>
      <c r="U271" s="115">
        <f t="shared" si="1033"/>
        <v>0</v>
      </c>
      <c r="V271" s="115">
        <f t="shared" si="1033"/>
        <v>0</v>
      </c>
      <c r="W271" s="115">
        <f t="shared" si="1033"/>
        <v>0</v>
      </c>
      <c r="X271" s="115">
        <f t="shared" si="1033"/>
        <v>0</v>
      </c>
      <c r="Y271" s="115">
        <f t="shared" si="1033"/>
        <v>1</v>
      </c>
      <c r="Z271" s="115">
        <f t="shared" si="1033"/>
        <v>207710.95893333331</v>
      </c>
      <c r="AA271" s="115"/>
      <c r="AB271" s="115"/>
      <c r="AC271" s="115">
        <f t="shared" ref="AC271:AH271" si="1034">SUM(AC272:AC283)</f>
        <v>0</v>
      </c>
      <c r="AD271" s="115">
        <f t="shared" si="1034"/>
        <v>0</v>
      </c>
      <c r="AE271" s="115">
        <f t="shared" si="1034"/>
        <v>0</v>
      </c>
      <c r="AF271" s="115">
        <f t="shared" si="1034"/>
        <v>0</v>
      </c>
      <c r="AG271" s="115">
        <f t="shared" si="1034"/>
        <v>158</v>
      </c>
      <c r="AH271" s="115">
        <f t="shared" si="1034"/>
        <v>10746257.347466668</v>
      </c>
      <c r="AI271" s="115"/>
      <c r="AJ271" s="115"/>
      <c r="AK271" s="115">
        <f t="shared" ref="AK271:CV271" si="1035">SUM(AK272:AK283)</f>
        <v>3</v>
      </c>
      <c r="AL271" s="115">
        <f t="shared" si="1035"/>
        <v>149809.62920000002</v>
      </c>
      <c r="AM271" s="115">
        <f t="shared" si="1035"/>
        <v>88</v>
      </c>
      <c r="AN271" s="115">
        <f t="shared" si="1035"/>
        <v>3187338.975333333</v>
      </c>
      <c r="AO271" s="115">
        <f t="shared" si="1035"/>
        <v>452</v>
      </c>
      <c r="AP271" s="115">
        <f t="shared" si="1035"/>
        <v>16632843.529866666</v>
      </c>
      <c r="AQ271" s="115">
        <f t="shared" si="1035"/>
        <v>353</v>
      </c>
      <c r="AR271" s="115">
        <f t="shared" si="1035"/>
        <v>21007082.35472</v>
      </c>
      <c r="AS271" s="115">
        <f t="shared" si="1035"/>
        <v>0</v>
      </c>
      <c r="AT271" s="115">
        <f t="shared" si="1035"/>
        <v>0</v>
      </c>
      <c r="AU271" s="115">
        <f t="shared" si="1035"/>
        <v>23</v>
      </c>
      <c r="AV271" s="115">
        <f t="shared" si="1035"/>
        <v>1610832.916</v>
      </c>
      <c r="AW271" s="115">
        <f t="shared" si="1035"/>
        <v>0</v>
      </c>
      <c r="AX271" s="115">
        <f t="shared" si="1035"/>
        <v>0</v>
      </c>
      <c r="AY271" s="115">
        <f t="shared" si="1035"/>
        <v>0</v>
      </c>
      <c r="AZ271" s="115">
        <f t="shared" si="1035"/>
        <v>0</v>
      </c>
      <c r="BA271" s="115">
        <f t="shared" si="1035"/>
        <v>0</v>
      </c>
      <c r="BB271" s="115">
        <f t="shared" si="1035"/>
        <v>0</v>
      </c>
      <c r="BC271" s="115">
        <f t="shared" si="1035"/>
        <v>0</v>
      </c>
      <c r="BD271" s="115">
        <f t="shared" si="1035"/>
        <v>0</v>
      </c>
      <c r="BE271" s="115">
        <f t="shared" si="1035"/>
        <v>0</v>
      </c>
      <c r="BF271" s="115">
        <f t="shared" si="1035"/>
        <v>0</v>
      </c>
      <c r="BG271" s="115">
        <f t="shared" si="1035"/>
        <v>0</v>
      </c>
      <c r="BH271" s="115">
        <f t="shared" si="1035"/>
        <v>0</v>
      </c>
      <c r="BI271" s="115">
        <f t="shared" si="1035"/>
        <v>39</v>
      </c>
      <c r="BJ271" s="115">
        <f t="shared" si="1035"/>
        <v>1472277.2399999998</v>
      </c>
      <c r="BK271" s="115">
        <f t="shared" si="1035"/>
        <v>213</v>
      </c>
      <c r="BL271" s="115">
        <f t="shared" si="1035"/>
        <v>32730997.486880004</v>
      </c>
      <c r="BM271" s="115">
        <f t="shared" si="1035"/>
        <v>0</v>
      </c>
      <c r="BN271" s="115">
        <f t="shared" si="1035"/>
        <v>0</v>
      </c>
      <c r="BO271" s="115">
        <f t="shared" si="1035"/>
        <v>0</v>
      </c>
      <c r="BP271" s="115">
        <f t="shared" si="1035"/>
        <v>0</v>
      </c>
      <c r="BQ271" s="115">
        <f t="shared" si="1035"/>
        <v>48</v>
      </c>
      <c r="BR271" s="115">
        <f t="shared" si="1035"/>
        <v>2121655.9616</v>
      </c>
      <c r="BS271" s="115">
        <f t="shared" si="1035"/>
        <v>47</v>
      </c>
      <c r="BT271" s="115">
        <f t="shared" si="1035"/>
        <v>1686910.4279999998</v>
      </c>
      <c r="BU271" s="115">
        <f t="shared" si="1035"/>
        <v>131</v>
      </c>
      <c r="BV271" s="115">
        <f t="shared" si="1035"/>
        <v>6560514.6835199995</v>
      </c>
      <c r="BW271" s="115">
        <f t="shared" si="1035"/>
        <v>151</v>
      </c>
      <c r="BX271" s="115">
        <f t="shared" si="1035"/>
        <v>7033819.2959999992</v>
      </c>
      <c r="BY271" s="115">
        <f t="shared" si="1035"/>
        <v>0</v>
      </c>
      <c r="BZ271" s="115">
        <f t="shared" si="1035"/>
        <v>0</v>
      </c>
      <c r="CA271" s="115">
        <f t="shared" si="1035"/>
        <v>0</v>
      </c>
      <c r="CB271" s="115">
        <f t="shared" si="1035"/>
        <v>0</v>
      </c>
      <c r="CC271" s="115">
        <f t="shared" si="1035"/>
        <v>0</v>
      </c>
      <c r="CD271" s="115">
        <f t="shared" si="1035"/>
        <v>0</v>
      </c>
      <c r="CE271" s="115">
        <f t="shared" si="1035"/>
        <v>147</v>
      </c>
      <c r="CF271" s="115">
        <f t="shared" si="1035"/>
        <v>5474821.5759999994</v>
      </c>
      <c r="CG271" s="115">
        <f t="shared" si="1035"/>
        <v>0</v>
      </c>
      <c r="CH271" s="115">
        <f t="shared" si="1035"/>
        <v>0</v>
      </c>
      <c r="CI271" s="115">
        <f t="shared" si="1035"/>
        <v>20</v>
      </c>
      <c r="CJ271" s="115">
        <f t="shared" si="1035"/>
        <v>499299.7333333334</v>
      </c>
      <c r="CK271" s="115">
        <f t="shared" si="1035"/>
        <v>53</v>
      </c>
      <c r="CL271" s="115">
        <f t="shared" si="1035"/>
        <v>1426157.7120000001</v>
      </c>
      <c r="CM271" s="115">
        <f t="shared" si="1035"/>
        <v>92</v>
      </c>
      <c r="CN271" s="115">
        <f t="shared" si="1035"/>
        <v>2700160.4</v>
      </c>
      <c r="CO271" s="115">
        <f t="shared" si="1035"/>
        <v>25</v>
      </c>
      <c r="CP271" s="115">
        <f t="shared" si="1035"/>
        <v>716922.14999999991</v>
      </c>
      <c r="CQ271" s="115">
        <f t="shared" si="1035"/>
        <v>143</v>
      </c>
      <c r="CR271" s="115">
        <f t="shared" si="1035"/>
        <v>4386939.4333333327</v>
      </c>
      <c r="CS271" s="115">
        <f t="shared" si="1035"/>
        <v>192</v>
      </c>
      <c r="CT271" s="115">
        <f t="shared" si="1035"/>
        <v>7454886.6447999999</v>
      </c>
      <c r="CU271" s="115">
        <f t="shared" si="1035"/>
        <v>123</v>
      </c>
      <c r="CV271" s="115">
        <f t="shared" si="1035"/>
        <v>4627404.8128000004</v>
      </c>
      <c r="CW271" s="115">
        <f t="shared" ref="CW271:DN271" si="1036">SUM(CW272:CW283)</f>
        <v>0</v>
      </c>
      <c r="CX271" s="115">
        <f t="shared" si="1036"/>
        <v>0</v>
      </c>
      <c r="CY271" s="115">
        <f t="shared" si="1036"/>
        <v>0</v>
      </c>
      <c r="CZ271" s="115">
        <f t="shared" si="1036"/>
        <v>0</v>
      </c>
      <c r="DA271" s="115">
        <f t="shared" si="1036"/>
        <v>0</v>
      </c>
      <c r="DB271" s="115">
        <f t="shared" si="1036"/>
        <v>0</v>
      </c>
      <c r="DC271" s="115">
        <f t="shared" si="1036"/>
        <v>0</v>
      </c>
      <c r="DD271" s="115">
        <f t="shared" si="1036"/>
        <v>0</v>
      </c>
      <c r="DE271" s="115">
        <f t="shared" si="1036"/>
        <v>0</v>
      </c>
      <c r="DF271" s="115">
        <f t="shared" si="1036"/>
        <v>0</v>
      </c>
      <c r="DG271" s="115">
        <f t="shared" si="1036"/>
        <v>79</v>
      </c>
      <c r="DH271" s="115">
        <f t="shared" si="1036"/>
        <v>3595194.5904000001</v>
      </c>
      <c r="DI271" s="115">
        <f t="shared" si="1036"/>
        <v>8</v>
      </c>
      <c r="DJ271" s="115">
        <f t="shared" si="1036"/>
        <v>301381.82400000002</v>
      </c>
      <c r="DK271" s="115">
        <f t="shared" si="1036"/>
        <v>60</v>
      </c>
      <c r="DL271" s="115">
        <f t="shared" si="1036"/>
        <v>2797955.5733333332</v>
      </c>
      <c r="DM271" s="115">
        <f t="shared" si="1036"/>
        <v>3776</v>
      </c>
      <c r="DN271" s="115">
        <f t="shared" si="1036"/>
        <v>226884447.38512003</v>
      </c>
    </row>
    <row r="272" spans="1:118" ht="30" customHeight="1" x14ac:dyDescent="0.25">
      <c r="A272" s="104"/>
      <c r="B272" s="135">
        <v>232</v>
      </c>
      <c r="C272" s="235" t="s">
        <v>624</v>
      </c>
      <c r="D272" s="118" t="s">
        <v>625</v>
      </c>
      <c r="E272" s="107">
        <f t="shared" si="804"/>
        <v>23460</v>
      </c>
      <c r="F272" s="108">
        <v>23500</v>
      </c>
      <c r="G272" s="136">
        <v>0.85</v>
      </c>
      <c r="H272" s="120">
        <v>1</v>
      </c>
      <c r="I272" s="121"/>
      <c r="J272" s="121"/>
      <c r="K272" s="121"/>
      <c r="L272" s="121"/>
      <c r="M272" s="122">
        <v>1.4</v>
      </c>
      <c r="N272" s="122">
        <v>1.68</v>
      </c>
      <c r="O272" s="122">
        <v>2.23</v>
      </c>
      <c r="P272" s="123">
        <v>2.57</v>
      </c>
      <c r="Q272" s="124">
        <v>83</v>
      </c>
      <c r="R272" s="124">
        <f t="shared" si="855"/>
        <v>2549220.7766666668</v>
      </c>
      <c r="S272" s="146">
        <v>14</v>
      </c>
      <c r="T272" s="124">
        <f>(S272*$E272*$G272*$H272*$M272*$T$13)/12*11+(S272*$F272*$G272*$H272*$M272*$T$13)/12</f>
        <v>429989.04666666669</v>
      </c>
      <c r="U272" s="124"/>
      <c r="V272" s="124">
        <f t="shared" ref="V272:V283" si="1037">(U272*$E272*$G272*$H272*$M272*$V$13)</f>
        <v>0</v>
      </c>
      <c r="W272" s="124"/>
      <c r="X272" s="124">
        <f t="shared" ref="X272:X283" si="1038">(W272*$E272*$G272*$H272*$M272*$X$13)</f>
        <v>0</v>
      </c>
      <c r="Y272" s="124">
        <v>0</v>
      </c>
      <c r="Z272" s="124">
        <f t="shared" si="830"/>
        <v>0</v>
      </c>
      <c r="AA272" s="124"/>
      <c r="AB272" s="124"/>
      <c r="AC272" s="124"/>
      <c r="AD272" s="124">
        <f t="shared" ref="AD272:AD283" si="1039">(AC272*$E272*$G272*$H272*$M272*$AD$13)</f>
        <v>0</v>
      </c>
      <c r="AE272" s="124"/>
      <c r="AF272" s="124"/>
      <c r="AG272" s="124">
        <v>15</v>
      </c>
      <c r="AH272" s="124">
        <f t="shared" ref="AH272:AH283" si="1040">(AG272*$E272*$G272*$H272*$M272*$AH$13)/12*11+(AG272*$F272*$G272*$H272*$M272*$AH$13)/12</f>
        <v>460702.55000000005</v>
      </c>
      <c r="AI272" s="124"/>
      <c r="AJ272" s="124"/>
      <c r="AK272" s="125"/>
      <c r="AL272" s="124">
        <f t="shared" ref="AL272:AL283" si="1041">(AK272*$E272*$G272*$H272*$M272*$AL$13)</f>
        <v>0</v>
      </c>
      <c r="AM272" s="124">
        <v>25</v>
      </c>
      <c r="AN272" s="124">
        <f t="shared" ref="AN272:AN274" si="1042">(AM272*$E272*$G272*$H272*$M272*$AN$13)/12*11+(AM272*$F272*$G272*$H272*$M272*$AN$13)/12</f>
        <v>767837.58333333349</v>
      </c>
      <c r="AO272" s="124">
        <v>77</v>
      </c>
      <c r="AP272" s="124">
        <f t="shared" ref="AP272:AP274" si="1043">(AO272*$E272*$G272*$H272*$M272*$AP$13)/12*11+(AO272*$F272*$G272*$H272*$M272*$AP$13)/12</f>
        <v>2364939.7566666664</v>
      </c>
      <c r="AQ272" s="124">
        <v>125</v>
      </c>
      <c r="AR272" s="124">
        <f t="shared" ref="AR272:AR283" si="1044">(AQ272*$E272*$G272*$H272*$N272*$AR$13)/12*11+(AQ272*$F272*$G272*$H272*$N272*$AR$13)/12</f>
        <v>4607025.5</v>
      </c>
      <c r="AS272" s="140"/>
      <c r="AT272" s="124">
        <f t="shared" ref="AT272:AT283" si="1045">(AS272*$E272*$G272*$H272*$N272*$AT$13)/12*4+(AS272*$E272*$G272*$H272*$N272*$AT$15)/12*8</f>
        <v>0</v>
      </c>
      <c r="AU272" s="124">
        <v>8</v>
      </c>
      <c r="AV272" s="129">
        <f t="shared" ref="AV272:AV277" si="1046">(AU272*$E272*$G272*$H272*$N272*$AV$13)/12*11+(AU272*$F272*$G272*$H272*$N272*$AV$13)/12</f>
        <v>294849.63200000004</v>
      </c>
      <c r="AW272" s="124"/>
      <c r="AX272" s="124">
        <f t="shared" ref="AX272:AX283" si="1047">(AW272*$E272*$G272*$H272*$M272*$AX$13)</f>
        <v>0</v>
      </c>
      <c r="AY272" s="124"/>
      <c r="AZ272" s="124">
        <f t="shared" ref="AZ272:AZ283" si="1048">(AY272*$E272*$G272*$H272*$M272*$AZ$13)</f>
        <v>0</v>
      </c>
      <c r="BA272" s="124"/>
      <c r="BB272" s="124">
        <f t="shared" ref="BB272:BB283" si="1049">(BA272*$E272*$G272*$H272*$M272*$BB$13)</f>
        <v>0</v>
      </c>
      <c r="BC272" s="124">
        <v>0</v>
      </c>
      <c r="BD272" s="124">
        <f t="shared" ref="BD272:BD283" si="1050">(BC272*$E272*$G272*$H272*$M272*$BD$13)</f>
        <v>0</v>
      </c>
      <c r="BE272" s="124">
        <v>0</v>
      </c>
      <c r="BF272" s="124">
        <f t="shared" ref="BF272:BF283" si="1051">(BE272*$E272*$G272*$H272*$M272*$BF$13)</f>
        <v>0</v>
      </c>
      <c r="BG272" s="124">
        <v>0</v>
      </c>
      <c r="BH272" s="124">
        <f t="shared" ref="BH272:BH283" si="1052">(BG272*$E272*$G272*$H272*$M272*$BH$13)</f>
        <v>0</v>
      </c>
      <c r="BI272" s="124">
        <v>18</v>
      </c>
      <c r="BJ272" s="124">
        <f t="shared" ref="BJ272:BJ275" si="1053">(BI272*$E272*$G272*$H272*$M272*$BJ$13)/12*11+(BI272*$F272*$G272*$H272*$M272*$BJ$13)/12</f>
        <v>603101.52</v>
      </c>
      <c r="BK272" s="124">
        <v>6</v>
      </c>
      <c r="BL272" s="124">
        <f t="shared" ref="BL272:BL283" si="1054">(BK272*$E272*$G272*$H272*$N272*$BL$13)/12*11+(BK272*$F272*$G272*$H272*$N272*$BL$13)/12</f>
        <v>221137.22399999999</v>
      </c>
      <c r="BM272" s="124">
        <v>0</v>
      </c>
      <c r="BN272" s="124">
        <f t="shared" ref="BN272:BN283" si="1055">(BM272*$E272*$G272*$H272*$N272*$BN$13)</f>
        <v>0</v>
      </c>
      <c r="BO272" s="124">
        <v>0</v>
      </c>
      <c r="BP272" s="124">
        <f t="shared" ref="BP272:BP283" si="1056">(BO272*$E272*$G272*$H272*$N272*$BP$13)</f>
        <v>0</v>
      </c>
      <c r="BQ272" s="124">
        <v>16</v>
      </c>
      <c r="BR272" s="124">
        <f t="shared" ref="BR272:BR281" si="1057">(BQ272*$E272*$G272*$H272*$N272*$BR$13)/12*11+(BQ272*$F272*$G272*$H272*$N272*$BR$13)/12</f>
        <v>536090.24</v>
      </c>
      <c r="BS272" s="124">
        <v>9</v>
      </c>
      <c r="BT272" s="124">
        <f t="shared" ref="BT272:BT274" si="1058">(BS272*$E272*$G272*$H272*$N272*$BT$13)/12*11+(BS272*$F272*$G272*$H272*$N272*$BT$13)/12</f>
        <v>271395.68400000001</v>
      </c>
      <c r="BU272" s="124">
        <v>33</v>
      </c>
      <c r="BV272" s="124">
        <f t="shared" ref="BV272:BV274" si="1059">(BU272*$E272*$G272*$H272*$N272*$BV$13)/12*11+(BU272*$F272*$G272*$H272*$N272*$BV$13)/12</f>
        <v>1326823.3439999998</v>
      </c>
      <c r="BW272" s="124">
        <v>50</v>
      </c>
      <c r="BX272" s="129">
        <f t="shared" ref="BX272:BX280" si="1060">(BW272*$E272*$G272*$H272*$N272*$BX$13)/12*11+(BW272*$F272*$G272*$H272*$N272*$BX$13)/12</f>
        <v>2010338.4</v>
      </c>
      <c r="BY272" s="124">
        <v>0</v>
      </c>
      <c r="BZ272" s="124">
        <f t="shared" ref="BZ272:BZ283" si="1061">(BY272*$E272*$G272*$H272*$M272*$BZ$13)</f>
        <v>0</v>
      </c>
      <c r="CA272" s="124">
        <v>0</v>
      </c>
      <c r="CB272" s="124">
        <f t="shared" ref="CB272:CB283" si="1062">(CA272*$E272*$G272*$H272*$M272*$CB$13)</f>
        <v>0</v>
      </c>
      <c r="CC272" s="124">
        <v>0</v>
      </c>
      <c r="CD272" s="124">
        <f t="shared" ref="CD272:CD283" si="1063">(CC272*$E272*$G272*$H272*$M272*$CD$13)</f>
        <v>0</v>
      </c>
      <c r="CE272" s="124">
        <v>80</v>
      </c>
      <c r="CF272" s="124">
        <f t="shared" ref="CF272:CF274" si="1064">(CE272*$E272*$G272*$H272*$N272*$CF$13)/12*11+(CE272*$F272*$G272*$H272*$N272*$CF$13)/12</f>
        <v>2680451.1999999997</v>
      </c>
      <c r="CG272" s="124"/>
      <c r="CH272" s="124">
        <f t="shared" ref="CH272:CH283" si="1065">(CG272*$E272*$G272*$H272*$M272*$CH$13)</f>
        <v>0</v>
      </c>
      <c r="CI272" s="124">
        <v>10</v>
      </c>
      <c r="CJ272" s="124">
        <f t="shared" ref="CJ272:CJ274" si="1066">(CI272*$E272*$G272*$H272*$M272*$CJ$13)/12*11+(CI272*$F272*$G272*$H272*$M272*$CJ$13)/12</f>
        <v>223370.93333333338</v>
      </c>
      <c r="CK272" s="124">
        <v>15</v>
      </c>
      <c r="CL272" s="124">
        <f t="shared" ref="CL272:CL274" si="1067">(CK272*$E272*$G272*$H272*$M272*$CL$13)/12*11+(CK272*$F272*$G272*$H272*$M272*$CL$13)/12</f>
        <v>335056.40000000008</v>
      </c>
      <c r="CM272" s="124">
        <v>72</v>
      </c>
      <c r="CN272" s="124">
        <f t="shared" ref="CN272:CN274" si="1068">(CM272*$E272*$G272*$H272*$M272*$CN$13)/12*11+(CM272*$F272*$G272*$H272*$M272*$CN$13)/12</f>
        <v>2010338.4</v>
      </c>
      <c r="CO272" s="124">
        <v>10</v>
      </c>
      <c r="CP272" s="124">
        <f t="shared" ref="CP272:CP274" si="1069">(CO272*$E272*$G272*$H272*$M272*$CP$13)/12*11+(CO272*$F272*$G272*$H272*$M272*$CP$13)/12</f>
        <v>251292.3</v>
      </c>
      <c r="CQ272" s="124">
        <v>83</v>
      </c>
      <c r="CR272" s="124">
        <f t="shared" ref="CR272:CR275" si="1070">(CQ272*$E272*$G272*$H272*$M272*$CR$13)/12*11+(CQ272*$F272*$G272*$H272*$M272*$CR$13)/12</f>
        <v>2317473.4333333331</v>
      </c>
      <c r="CS272" s="124">
        <v>92</v>
      </c>
      <c r="CT272" s="124">
        <f t="shared" ref="CT272:CT274" si="1071">(CS272*$E272*$G272*$H272*$N272*$CT$13)/12*11+(CS272*$F272*$G272*$H272*$N272*$CT$13)/12</f>
        <v>3082518.88</v>
      </c>
      <c r="CU272" s="124">
        <v>80</v>
      </c>
      <c r="CV272" s="124">
        <f t="shared" ref="CV272:CV274" si="1072">(CU272*$E272*$G272*$H272*$N272*$CV$13)/12*11+(CU272*$F272*$G272*$H272*$N272*$CV$13)/12</f>
        <v>2680451.1999999997</v>
      </c>
      <c r="CW272" s="124">
        <v>0</v>
      </c>
      <c r="CX272" s="124">
        <f t="shared" ref="CX272:CX283" si="1073">(CW272*$E272*$G272*$H272*$N272*$CX$13)</f>
        <v>0</v>
      </c>
      <c r="CY272" s="140"/>
      <c r="CZ272" s="124">
        <f t="shared" ref="CZ272:CZ283" si="1074">(CY272*$E272*$G272*$H272*$N272*$CZ$13)</f>
        <v>0</v>
      </c>
      <c r="DA272" s="124">
        <v>0</v>
      </c>
      <c r="DB272" s="129">
        <f t="shared" ref="DB272:DB283" si="1075">(DA272*$E272*$G272*$H272*$N272*$DB$13)</f>
        <v>0</v>
      </c>
      <c r="DC272" s="124"/>
      <c r="DD272" s="124">
        <f t="shared" ref="DD272:DD283" si="1076">(DC272*$E272*$G272*$H272*$N272*$DD$13)</f>
        <v>0</v>
      </c>
      <c r="DE272" s="141"/>
      <c r="DF272" s="124">
        <f t="shared" ref="DF272:DF283" si="1077">(DE272*$E272*$G272*$H272*$N272*$DF$13)</f>
        <v>0</v>
      </c>
      <c r="DG272" s="124">
        <v>35</v>
      </c>
      <c r="DH272" s="124">
        <f t="shared" ref="DH272:DH283" si="1078">(DG272*$E272*$G272*$H272*$N272*$DH$13)/12*11+(DG272*$F272*$G272*$H272*$N272*$DH$13)/12</f>
        <v>1172697.4000000001</v>
      </c>
      <c r="DI272" s="124">
        <v>6</v>
      </c>
      <c r="DJ272" s="124">
        <f t="shared" ref="DJ272:DJ274" si="1079">(DI272*$E272*$G272*$H272*$O272*$DJ$13)/12*11+(DI272*$F272*$G272*$H272*$O272*$DJ$13)/12</f>
        <v>213478.79200000004</v>
      </c>
      <c r="DK272" s="124">
        <v>25</v>
      </c>
      <c r="DL272" s="129">
        <f t="shared" ref="DL272:DL274" si="1080">(DK272*$E272*$G272*$H272*$P272*$DL$13)/12*11+(DK272*$F272*$G272*$H272*$P272*$DL$13)/12</f>
        <v>1025113.0333333333</v>
      </c>
      <c r="DM272" s="124">
        <f t="shared" ref="DM272:DN283" si="1081">SUM(Q272,S272,U272,W272,Y272,AA272,AC272,AE272,AG272,AI272,AK272,AM272,AS272,AW272,AY272,CC272,AO272,BC272,BE272,BG272,CQ272,BI272,BK272,AQ272,BO272,AU272,CS272,BQ272,CU272,BS272,BU272,BW272,CE272,BY272,CA272,CG272,CI272,CK272,CM272,CO272,CW272,CY272,BM272,BA272,DA272,DC272,DE272,DG272,DI272,DK272)</f>
        <v>987</v>
      </c>
      <c r="DN272" s="124">
        <f t="shared" si="1081"/>
        <v>32435693.229333326</v>
      </c>
    </row>
    <row r="273" spans="1:118" ht="15.75" customHeight="1" x14ac:dyDescent="0.25">
      <c r="A273" s="104"/>
      <c r="B273" s="135">
        <v>233</v>
      </c>
      <c r="C273" s="235" t="s">
        <v>626</v>
      </c>
      <c r="D273" s="118" t="s">
        <v>627</v>
      </c>
      <c r="E273" s="107">
        <f t="shared" ref="E273:E336" si="1082">23160+300</f>
        <v>23460</v>
      </c>
      <c r="F273" s="108">
        <v>23500</v>
      </c>
      <c r="G273" s="136">
        <v>1.32</v>
      </c>
      <c r="H273" s="120">
        <v>1</v>
      </c>
      <c r="I273" s="121"/>
      <c r="J273" s="121"/>
      <c r="K273" s="121"/>
      <c r="L273" s="121"/>
      <c r="M273" s="122">
        <v>1.4</v>
      </c>
      <c r="N273" s="122">
        <v>1.68</v>
      </c>
      <c r="O273" s="122">
        <v>2.23</v>
      </c>
      <c r="P273" s="123">
        <v>2.57</v>
      </c>
      <c r="Q273" s="124">
        <v>42</v>
      </c>
      <c r="R273" s="124">
        <f t="shared" si="855"/>
        <v>2003243.0880000002</v>
      </c>
      <c r="S273" s="146">
        <v>4</v>
      </c>
      <c r="T273" s="124">
        <f t="shared" ref="T273:T283" si="1083">(S273*$E273*$G273*$H273*$M273*$T$13)/12*11+(S273*$F273*$G273*$H273*$M273*$T$13)/12</f>
        <v>190785.05600000001</v>
      </c>
      <c r="U273" s="124"/>
      <c r="V273" s="124">
        <f t="shared" si="1037"/>
        <v>0</v>
      </c>
      <c r="W273" s="124"/>
      <c r="X273" s="124">
        <f t="shared" si="1038"/>
        <v>0</v>
      </c>
      <c r="Y273" s="124">
        <v>0</v>
      </c>
      <c r="Z273" s="124">
        <f t="shared" si="830"/>
        <v>0</v>
      </c>
      <c r="AA273" s="124"/>
      <c r="AB273" s="124"/>
      <c r="AC273" s="124"/>
      <c r="AD273" s="124">
        <f t="shared" si="1039"/>
        <v>0</v>
      </c>
      <c r="AE273" s="124"/>
      <c r="AF273" s="124"/>
      <c r="AG273" s="124"/>
      <c r="AH273" s="124">
        <f t="shared" si="1040"/>
        <v>0</v>
      </c>
      <c r="AI273" s="124"/>
      <c r="AJ273" s="124"/>
      <c r="AK273" s="125"/>
      <c r="AL273" s="124">
        <f t="shared" si="1041"/>
        <v>0</v>
      </c>
      <c r="AM273" s="124">
        <v>3</v>
      </c>
      <c r="AN273" s="124">
        <f t="shared" si="1042"/>
        <v>143088.79200000002</v>
      </c>
      <c r="AO273" s="124">
        <v>1</v>
      </c>
      <c r="AP273" s="124">
        <f t="shared" si="1043"/>
        <v>47696.264000000003</v>
      </c>
      <c r="AQ273" s="124">
        <v>2</v>
      </c>
      <c r="AR273" s="124">
        <f t="shared" si="1044"/>
        <v>114471.03360000002</v>
      </c>
      <c r="AS273" s="140">
        <v>0</v>
      </c>
      <c r="AT273" s="124">
        <f t="shared" si="1045"/>
        <v>0</v>
      </c>
      <c r="AU273" s="124">
        <v>0</v>
      </c>
      <c r="AV273" s="129">
        <f t="shared" si="1046"/>
        <v>0</v>
      </c>
      <c r="AW273" s="124"/>
      <c r="AX273" s="124">
        <f t="shared" si="1047"/>
        <v>0</v>
      </c>
      <c r="AY273" s="124">
        <v>0</v>
      </c>
      <c r="AZ273" s="124">
        <f t="shared" si="1048"/>
        <v>0</v>
      </c>
      <c r="BA273" s="124"/>
      <c r="BB273" s="124">
        <f t="shared" si="1049"/>
        <v>0</v>
      </c>
      <c r="BC273" s="124">
        <v>0</v>
      </c>
      <c r="BD273" s="124">
        <f t="shared" si="1050"/>
        <v>0</v>
      </c>
      <c r="BE273" s="124">
        <v>0</v>
      </c>
      <c r="BF273" s="124">
        <f t="shared" si="1051"/>
        <v>0</v>
      </c>
      <c r="BG273" s="124">
        <v>0</v>
      </c>
      <c r="BH273" s="124">
        <f t="shared" si="1052"/>
        <v>0</v>
      </c>
      <c r="BI273" s="124"/>
      <c r="BJ273" s="124">
        <f t="shared" si="1053"/>
        <v>0</v>
      </c>
      <c r="BK273" s="124">
        <v>0</v>
      </c>
      <c r="BL273" s="124">
        <f t="shared" si="1054"/>
        <v>0</v>
      </c>
      <c r="BM273" s="124">
        <v>0</v>
      </c>
      <c r="BN273" s="124">
        <f t="shared" si="1055"/>
        <v>0</v>
      </c>
      <c r="BO273" s="124">
        <v>0</v>
      </c>
      <c r="BP273" s="124">
        <f t="shared" si="1056"/>
        <v>0</v>
      </c>
      <c r="BQ273" s="124">
        <v>12</v>
      </c>
      <c r="BR273" s="124">
        <f t="shared" si="1057"/>
        <v>624387.45600000001</v>
      </c>
      <c r="BS273" s="124"/>
      <c r="BT273" s="124">
        <f t="shared" si="1058"/>
        <v>0</v>
      </c>
      <c r="BU273" s="124">
        <v>1</v>
      </c>
      <c r="BV273" s="124">
        <f t="shared" si="1059"/>
        <v>62438.745600000002</v>
      </c>
      <c r="BW273" s="124">
        <v>0</v>
      </c>
      <c r="BX273" s="129">
        <f t="shared" si="1060"/>
        <v>0</v>
      </c>
      <c r="BY273" s="124">
        <v>0</v>
      </c>
      <c r="BZ273" s="124">
        <f t="shared" si="1061"/>
        <v>0</v>
      </c>
      <c r="CA273" s="124">
        <v>0</v>
      </c>
      <c r="CB273" s="124">
        <f t="shared" si="1062"/>
        <v>0</v>
      </c>
      <c r="CC273" s="124">
        <v>0</v>
      </c>
      <c r="CD273" s="124">
        <f t="shared" si="1063"/>
        <v>0</v>
      </c>
      <c r="CE273" s="124">
        <v>2</v>
      </c>
      <c r="CF273" s="124">
        <f t="shared" si="1064"/>
        <v>104064.57600000002</v>
      </c>
      <c r="CG273" s="124"/>
      <c r="CH273" s="124">
        <f t="shared" si="1065"/>
        <v>0</v>
      </c>
      <c r="CI273" s="124"/>
      <c r="CJ273" s="124">
        <f t="shared" si="1066"/>
        <v>0</v>
      </c>
      <c r="CK273" s="124">
        <v>6</v>
      </c>
      <c r="CL273" s="124">
        <f t="shared" si="1067"/>
        <v>208129.15200000003</v>
      </c>
      <c r="CM273" s="124">
        <v>0</v>
      </c>
      <c r="CN273" s="124">
        <f t="shared" si="1068"/>
        <v>0</v>
      </c>
      <c r="CO273" s="124">
        <v>0</v>
      </c>
      <c r="CP273" s="124">
        <f t="shared" si="1069"/>
        <v>0</v>
      </c>
      <c r="CQ273" s="124"/>
      <c r="CR273" s="124">
        <f t="shared" si="1070"/>
        <v>0</v>
      </c>
      <c r="CS273" s="124">
        <v>0</v>
      </c>
      <c r="CT273" s="124">
        <f t="shared" si="1071"/>
        <v>0</v>
      </c>
      <c r="CU273" s="124">
        <v>0</v>
      </c>
      <c r="CV273" s="124">
        <f t="shared" si="1072"/>
        <v>0</v>
      </c>
      <c r="CW273" s="124"/>
      <c r="CX273" s="124">
        <f t="shared" si="1073"/>
        <v>0</v>
      </c>
      <c r="CY273" s="140">
        <v>0</v>
      </c>
      <c r="CZ273" s="124">
        <f t="shared" si="1074"/>
        <v>0</v>
      </c>
      <c r="DA273" s="124">
        <v>0</v>
      </c>
      <c r="DB273" s="129">
        <f t="shared" si="1075"/>
        <v>0</v>
      </c>
      <c r="DC273" s="124"/>
      <c r="DD273" s="124">
        <f t="shared" si="1076"/>
        <v>0</v>
      </c>
      <c r="DE273" s="141"/>
      <c r="DF273" s="124">
        <f t="shared" si="1077"/>
        <v>0</v>
      </c>
      <c r="DG273" s="124">
        <v>0</v>
      </c>
      <c r="DH273" s="124">
        <f t="shared" si="1078"/>
        <v>0</v>
      </c>
      <c r="DI273" s="124"/>
      <c r="DJ273" s="124">
        <f t="shared" si="1079"/>
        <v>0</v>
      </c>
      <c r="DK273" s="124"/>
      <c r="DL273" s="129">
        <f t="shared" si="1080"/>
        <v>0</v>
      </c>
      <c r="DM273" s="124">
        <f t="shared" si="1081"/>
        <v>73</v>
      </c>
      <c r="DN273" s="124">
        <f t="shared" si="1081"/>
        <v>3498304.1632000003</v>
      </c>
    </row>
    <row r="274" spans="1:118" ht="15.75" customHeight="1" x14ac:dyDescent="0.25">
      <c r="A274" s="104"/>
      <c r="B274" s="135">
        <v>234</v>
      </c>
      <c r="C274" s="235" t="s">
        <v>628</v>
      </c>
      <c r="D274" s="118" t="s">
        <v>629</v>
      </c>
      <c r="E274" s="107">
        <f t="shared" si="1082"/>
        <v>23460</v>
      </c>
      <c r="F274" s="108">
        <v>23500</v>
      </c>
      <c r="G274" s="136">
        <v>1.05</v>
      </c>
      <c r="H274" s="120">
        <v>1</v>
      </c>
      <c r="I274" s="121"/>
      <c r="J274" s="121"/>
      <c r="K274" s="121"/>
      <c r="L274" s="121"/>
      <c r="M274" s="122">
        <v>1.4</v>
      </c>
      <c r="N274" s="122">
        <v>1.68</v>
      </c>
      <c r="O274" s="122">
        <v>2.23</v>
      </c>
      <c r="P274" s="123">
        <v>2.57</v>
      </c>
      <c r="Q274" s="124">
        <v>227</v>
      </c>
      <c r="R274" s="124">
        <f t="shared" si="855"/>
        <v>8612427.6700000018</v>
      </c>
      <c r="S274" s="146">
        <v>60</v>
      </c>
      <c r="T274" s="124">
        <f t="shared" si="1083"/>
        <v>2276412.5999999996</v>
      </c>
      <c r="U274" s="124"/>
      <c r="V274" s="124">
        <f t="shared" si="1037"/>
        <v>0</v>
      </c>
      <c r="W274" s="124"/>
      <c r="X274" s="124">
        <f t="shared" si="1038"/>
        <v>0</v>
      </c>
      <c r="Y274" s="124">
        <v>0</v>
      </c>
      <c r="Z274" s="124">
        <f t="shared" si="830"/>
        <v>0</v>
      </c>
      <c r="AA274" s="124"/>
      <c r="AB274" s="124"/>
      <c r="AC274" s="124"/>
      <c r="AD274" s="124">
        <f t="shared" si="1039"/>
        <v>0</v>
      </c>
      <c r="AE274" s="124"/>
      <c r="AF274" s="124"/>
      <c r="AG274" s="124">
        <v>15</v>
      </c>
      <c r="AH274" s="124">
        <f t="shared" si="1040"/>
        <v>569103.14999999991</v>
      </c>
      <c r="AI274" s="124"/>
      <c r="AJ274" s="124"/>
      <c r="AK274" s="124">
        <v>1</v>
      </c>
      <c r="AL274" s="124">
        <f t="shared" ref="AL274:AL280" si="1084">(AK274*$E274*$G274*$H274*$M274*$AL$13)/12*11+(AK274*$F274*$G274*$H274*$M274*$AL$13)/12</f>
        <v>37940.21</v>
      </c>
      <c r="AM274" s="124">
        <v>60</v>
      </c>
      <c r="AN274" s="124">
        <f t="shared" si="1042"/>
        <v>2276412.5999999996</v>
      </c>
      <c r="AO274" s="124">
        <v>373</v>
      </c>
      <c r="AP274" s="124">
        <f t="shared" si="1043"/>
        <v>14151698.33</v>
      </c>
      <c r="AQ274" s="124">
        <v>160</v>
      </c>
      <c r="AR274" s="124">
        <f t="shared" si="1044"/>
        <v>7284520.3200000003</v>
      </c>
      <c r="AS274" s="140"/>
      <c r="AT274" s="124">
        <f t="shared" si="1045"/>
        <v>0</v>
      </c>
      <c r="AU274" s="124">
        <v>10</v>
      </c>
      <c r="AV274" s="129">
        <f t="shared" si="1046"/>
        <v>455282.52</v>
      </c>
      <c r="AW274" s="124"/>
      <c r="AX274" s="124">
        <f t="shared" si="1047"/>
        <v>0</v>
      </c>
      <c r="AY274" s="124"/>
      <c r="AZ274" s="124">
        <f t="shared" si="1048"/>
        <v>0</v>
      </c>
      <c r="BA274" s="124"/>
      <c r="BB274" s="124">
        <f t="shared" si="1049"/>
        <v>0</v>
      </c>
      <c r="BC274" s="124">
        <v>0</v>
      </c>
      <c r="BD274" s="124">
        <f t="shared" si="1050"/>
        <v>0</v>
      </c>
      <c r="BE274" s="124">
        <v>0</v>
      </c>
      <c r="BF274" s="124">
        <f t="shared" si="1051"/>
        <v>0</v>
      </c>
      <c r="BG274" s="124">
        <v>0</v>
      </c>
      <c r="BH274" s="124">
        <f t="shared" si="1052"/>
        <v>0</v>
      </c>
      <c r="BI274" s="124">
        <v>21</v>
      </c>
      <c r="BJ274" s="124">
        <f t="shared" si="1053"/>
        <v>869175.71999999986</v>
      </c>
      <c r="BK274" s="124">
        <v>13</v>
      </c>
      <c r="BL274" s="124">
        <f t="shared" si="1054"/>
        <v>591867.27599999995</v>
      </c>
      <c r="BM274" s="124"/>
      <c r="BN274" s="124">
        <f t="shared" si="1055"/>
        <v>0</v>
      </c>
      <c r="BO274" s="124">
        <v>0</v>
      </c>
      <c r="BP274" s="124">
        <f t="shared" si="1056"/>
        <v>0</v>
      </c>
      <c r="BQ274" s="124">
        <v>16</v>
      </c>
      <c r="BR274" s="124">
        <f t="shared" si="1057"/>
        <v>662229.11999999988</v>
      </c>
      <c r="BS274" s="124">
        <v>38</v>
      </c>
      <c r="BT274" s="124">
        <f t="shared" si="1058"/>
        <v>1415514.7439999999</v>
      </c>
      <c r="BU274" s="124">
        <v>90</v>
      </c>
      <c r="BV274" s="124">
        <f t="shared" si="1059"/>
        <v>4470046.5599999996</v>
      </c>
      <c r="BW274" s="124">
        <v>100</v>
      </c>
      <c r="BX274" s="129">
        <f t="shared" si="1060"/>
        <v>4966718.3999999994</v>
      </c>
      <c r="BY274" s="124">
        <v>0</v>
      </c>
      <c r="BZ274" s="124">
        <f t="shared" si="1061"/>
        <v>0</v>
      </c>
      <c r="CA274" s="124">
        <v>0</v>
      </c>
      <c r="CB274" s="124">
        <f t="shared" si="1062"/>
        <v>0</v>
      </c>
      <c r="CC274" s="124">
        <v>0</v>
      </c>
      <c r="CD274" s="124">
        <f t="shared" si="1063"/>
        <v>0</v>
      </c>
      <c r="CE274" s="124">
        <v>65</v>
      </c>
      <c r="CF274" s="124">
        <f t="shared" si="1064"/>
        <v>2690305.8000000003</v>
      </c>
      <c r="CG274" s="124"/>
      <c r="CH274" s="124">
        <f t="shared" si="1065"/>
        <v>0</v>
      </c>
      <c r="CI274" s="124">
        <v>10</v>
      </c>
      <c r="CJ274" s="124">
        <f t="shared" si="1066"/>
        <v>275928.80000000005</v>
      </c>
      <c r="CK274" s="124">
        <v>32</v>
      </c>
      <c r="CL274" s="124">
        <f t="shared" si="1067"/>
        <v>882972.15999999992</v>
      </c>
      <c r="CM274" s="124">
        <v>20</v>
      </c>
      <c r="CN274" s="124">
        <f t="shared" si="1068"/>
        <v>689822</v>
      </c>
      <c r="CO274" s="124">
        <v>15</v>
      </c>
      <c r="CP274" s="124">
        <f t="shared" si="1069"/>
        <v>465629.85</v>
      </c>
      <c r="CQ274" s="124">
        <v>60</v>
      </c>
      <c r="CR274" s="124">
        <f t="shared" si="1070"/>
        <v>2069465.9999999998</v>
      </c>
      <c r="CS274" s="124">
        <v>93</v>
      </c>
      <c r="CT274" s="124">
        <f t="shared" si="1071"/>
        <v>3849206.76</v>
      </c>
      <c r="CU274" s="124">
        <v>24</v>
      </c>
      <c r="CV274" s="124">
        <f t="shared" si="1072"/>
        <v>993343.67999999993</v>
      </c>
      <c r="CW274" s="124">
        <v>0</v>
      </c>
      <c r="CX274" s="124">
        <f t="shared" si="1073"/>
        <v>0</v>
      </c>
      <c r="CY274" s="140"/>
      <c r="CZ274" s="124">
        <f t="shared" si="1074"/>
        <v>0</v>
      </c>
      <c r="DA274" s="124">
        <v>0</v>
      </c>
      <c r="DB274" s="129">
        <f t="shared" si="1075"/>
        <v>0</v>
      </c>
      <c r="DC274" s="124"/>
      <c r="DD274" s="124">
        <f t="shared" si="1076"/>
        <v>0</v>
      </c>
      <c r="DE274" s="141"/>
      <c r="DF274" s="124">
        <f t="shared" si="1077"/>
        <v>0</v>
      </c>
      <c r="DG274" s="124">
        <v>40</v>
      </c>
      <c r="DH274" s="124">
        <f t="shared" si="1078"/>
        <v>1655572.7999999998</v>
      </c>
      <c r="DI274" s="124">
        <v>2</v>
      </c>
      <c r="DJ274" s="124">
        <f t="shared" si="1079"/>
        <v>87903.031999999992</v>
      </c>
      <c r="DK274" s="124">
        <v>35</v>
      </c>
      <c r="DL274" s="129">
        <f t="shared" si="1080"/>
        <v>1772842.54</v>
      </c>
      <c r="DM274" s="124">
        <f t="shared" si="1081"/>
        <v>1580</v>
      </c>
      <c r="DN274" s="124">
        <f t="shared" si="1081"/>
        <v>64072342.64199999</v>
      </c>
    </row>
    <row r="275" spans="1:118" ht="30" customHeight="1" x14ac:dyDescent="0.25">
      <c r="A275" s="104"/>
      <c r="B275" s="135">
        <v>235</v>
      </c>
      <c r="C275" s="235" t="s">
        <v>630</v>
      </c>
      <c r="D275" s="118" t="s">
        <v>631</v>
      </c>
      <c r="E275" s="107">
        <f t="shared" si="1082"/>
        <v>23460</v>
      </c>
      <c r="F275" s="108">
        <v>23500</v>
      </c>
      <c r="G275" s="136">
        <v>1.01</v>
      </c>
      <c r="H275" s="149">
        <v>0.8</v>
      </c>
      <c r="I275" s="150"/>
      <c r="J275" s="150"/>
      <c r="K275" s="150"/>
      <c r="L275" s="150"/>
      <c r="M275" s="122">
        <v>1.4</v>
      </c>
      <c r="N275" s="122">
        <v>1.68</v>
      </c>
      <c r="O275" s="122">
        <v>2.23</v>
      </c>
      <c r="P275" s="123">
        <v>2.57</v>
      </c>
      <c r="Q275" s="124">
        <v>10</v>
      </c>
      <c r="R275" s="124">
        <f t="shared" si="855"/>
        <v>291958.94933333341</v>
      </c>
      <c r="S275" s="146">
        <v>44</v>
      </c>
      <c r="T275" s="124">
        <f t="shared" si="1083"/>
        <v>1284619.377066667</v>
      </c>
      <c r="U275" s="124"/>
      <c r="V275" s="124">
        <f t="shared" si="1037"/>
        <v>0</v>
      </c>
      <c r="W275" s="124"/>
      <c r="X275" s="124">
        <f t="shared" si="1038"/>
        <v>0</v>
      </c>
      <c r="Y275" s="124">
        <v>0</v>
      </c>
      <c r="Z275" s="124">
        <f t="shared" si="830"/>
        <v>0</v>
      </c>
      <c r="AA275" s="124"/>
      <c r="AB275" s="124"/>
      <c r="AC275" s="124"/>
      <c r="AD275" s="124">
        <f t="shared" si="1039"/>
        <v>0</v>
      </c>
      <c r="AE275" s="124"/>
      <c r="AF275" s="124"/>
      <c r="AG275" s="124">
        <v>30</v>
      </c>
      <c r="AH275" s="124">
        <f t="shared" si="1040"/>
        <v>875876.84800000011</v>
      </c>
      <c r="AI275" s="124"/>
      <c r="AJ275" s="124"/>
      <c r="AK275" s="125"/>
      <c r="AL275" s="124">
        <f t="shared" si="1084"/>
        <v>0</v>
      </c>
      <c r="AM275" s="124">
        <v>0</v>
      </c>
      <c r="AN275" s="124">
        <f t="shared" ref="AN275:AN283" si="1085">(AM275*$E275*$G275*$H275*$M275*$AN$13)</f>
        <v>0</v>
      </c>
      <c r="AO275" s="124">
        <v>0</v>
      </c>
      <c r="AP275" s="124">
        <f>(AO275*$E275*$G275*$H275*$M275*$AP$13)</f>
        <v>0</v>
      </c>
      <c r="AQ275" s="124">
        <v>4</v>
      </c>
      <c r="AR275" s="124">
        <f t="shared" si="1044"/>
        <v>140140.29568000001</v>
      </c>
      <c r="AS275" s="140"/>
      <c r="AT275" s="124">
        <f t="shared" si="1045"/>
        <v>0</v>
      </c>
      <c r="AU275" s="124">
        <v>0</v>
      </c>
      <c r="AV275" s="129">
        <f t="shared" si="1046"/>
        <v>0</v>
      </c>
      <c r="AW275" s="124"/>
      <c r="AX275" s="124">
        <f t="shared" si="1047"/>
        <v>0</v>
      </c>
      <c r="AY275" s="124">
        <v>0</v>
      </c>
      <c r="AZ275" s="124">
        <f t="shared" si="1048"/>
        <v>0</v>
      </c>
      <c r="BA275" s="124"/>
      <c r="BB275" s="124">
        <f t="shared" si="1049"/>
        <v>0</v>
      </c>
      <c r="BC275" s="124">
        <v>0</v>
      </c>
      <c r="BD275" s="124">
        <f t="shared" si="1050"/>
        <v>0</v>
      </c>
      <c r="BE275" s="124">
        <v>0</v>
      </c>
      <c r="BF275" s="124">
        <f t="shared" si="1051"/>
        <v>0</v>
      </c>
      <c r="BG275" s="124">
        <v>0</v>
      </c>
      <c r="BH275" s="124">
        <f t="shared" si="1052"/>
        <v>0</v>
      </c>
      <c r="BI275" s="124"/>
      <c r="BJ275" s="124">
        <f t="shared" si="1053"/>
        <v>0</v>
      </c>
      <c r="BK275" s="124">
        <v>16</v>
      </c>
      <c r="BL275" s="124">
        <f t="shared" si="1054"/>
        <v>560561.18272000004</v>
      </c>
      <c r="BM275" s="124">
        <v>0</v>
      </c>
      <c r="BN275" s="124">
        <f t="shared" si="1055"/>
        <v>0</v>
      </c>
      <c r="BO275" s="124">
        <v>0</v>
      </c>
      <c r="BP275" s="124">
        <f t="shared" si="1056"/>
        <v>0</v>
      </c>
      <c r="BQ275" s="124">
        <v>0</v>
      </c>
      <c r="BR275" s="124">
        <f t="shared" si="1057"/>
        <v>0</v>
      </c>
      <c r="BS275" s="124"/>
      <c r="BT275" s="124">
        <f t="shared" ref="BT275:BT283" si="1086">(BS275*$E275*$G275*$H275*$N275*$BT$13)</f>
        <v>0</v>
      </c>
      <c r="BU275" s="124">
        <v>0</v>
      </c>
      <c r="BV275" s="124">
        <f>(BU275*$E275*$G275*$H275*$N275*$BV$13)</f>
        <v>0</v>
      </c>
      <c r="BW275" s="124">
        <v>0</v>
      </c>
      <c r="BX275" s="129">
        <f t="shared" si="1060"/>
        <v>0</v>
      </c>
      <c r="BY275" s="124">
        <v>0</v>
      </c>
      <c r="BZ275" s="124">
        <f t="shared" si="1061"/>
        <v>0</v>
      </c>
      <c r="CA275" s="124">
        <v>0</v>
      </c>
      <c r="CB275" s="124">
        <f t="shared" si="1062"/>
        <v>0</v>
      </c>
      <c r="CC275" s="124">
        <v>0</v>
      </c>
      <c r="CD275" s="124">
        <f t="shared" si="1063"/>
        <v>0</v>
      </c>
      <c r="CE275" s="124">
        <v>0</v>
      </c>
      <c r="CF275" s="124">
        <f t="shared" ref="CF275:CF283" si="1087">(CE275*$E275*$G275*$H275*$N275*$CF$13)</f>
        <v>0</v>
      </c>
      <c r="CG275" s="124">
        <v>0</v>
      </c>
      <c r="CH275" s="124">
        <f t="shared" si="1065"/>
        <v>0</v>
      </c>
      <c r="CI275" s="124"/>
      <c r="CJ275" s="124">
        <f t="shared" ref="CJ275:CJ283" si="1088">(CI275*$E275*$G275*$H275*$M275*$CJ$13)</f>
        <v>0</v>
      </c>
      <c r="CK275" s="124"/>
      <c r="CL275" s="124">
        <f t="shared" ref="CL275:CL283" si="1089">(CK275*$E275*$G275*$H275*$M275*$CL$13)</f>
        <v>0</v>
      </c>
      <c r="CM275" s="124"/>
      <c r="CN275" s="124">
        <f t="shared" ref="CN275:CN283" si="1090">(CM275*$E275*$G275*$H275*$M275*$CN$13)</f>
        <v>0</v>
      </c>
      <c r="CO275" s="124">
        <v>0</v>
      </c>
      <c r="CP275" s="124">
        <f t="shared" ref="CP275:CP283" si="1091">(CO275*$E275*$G275*$H275*$M275*$CP$13)</f>
        <v>0</v>
      </c>
      <c r="CQ275" s="124"/>
      <c r="CR275" s="124">
        <f t="shared" si="1070"/>
        <v>0</v>
      </c>
      <c r="CS275" s="124">
        <v>0</v>
      </c>
      <c r="CT275" s="124">
        <f>(CS275*$E275*$G275*$H275*$N275*$CT$13)</f>
        <v>0</v>
      </c>
      <c r="CU275" s="124">
        <v>0</v>
      </c>
      <c r="CV275" s="124">
        <f>(CU275*$E275*$G275*$H275*$N275*$CV$13)</f>
        <v>0</v>
      </c>
      <c r="CW275" s="124">
        <v>0</v>
      </c>
      <c r="CX275" s="124">
        <f t="shared" si="1073"/>
        <v>0</v>
      </c>
      <c r="CY275" s="140"/>
      <c r="CZ275" s="124">
        <f t="shared" si="1074"/>
        <v>0</v>
      </c>
      <c r="DA275" s="124">
        <v>0</v>
      </c>
      <c r="DB275" s="129">
        <f t="shared" si="1075"/>
        <v>0</v>
      </c>
      <c r="DC275" s="124">
        <v>0</v>
      </c>
      <c r="DD275" s="124">
        <f t="shared" si="1076"/>
        <v>0</v>
      </c>
      <c r="DE275" s="141"/>
      <c r="DF275" s="124">
        <f t="shared" si="1077"/>
        <v>0</v>
      </c>
      <c r="DG275" s="124">
        <v>0</v>
      </c>
      <c r="DH275" s="124">
        <f t="shared" si="1078"/>
        <v>0</v>
      </c>
      <c r="DI275" s="124"/>
      <c r="DJ275" s="124">
        <f t="shared" ref="DJ275:DJ283" si="1092">(DI275*$E275*$G275*$H275*$O275*$DJ$13)</f>
        <v>0</v>
      </c>
      <c r="DK275" s="124"/>
      <c r="DL275" s="129">
        <f t="shared" ref="DL275:DL283" si="1093">(DK275*$E275*$G275*$H275*$P275*$DL$13)</f>
        <v>0</v>
      </c>
      <c r="DM275" s="124">
        <f t="shared" si="1081"/>
        <v>104</v>
      </c>
      <c r="DN275" s="124">
        <f t="shared" si="1081"/>
        <v>3153156.6528000003</v>
      </c>
    </row>
    <row r="276" spans="1:118" ht="30" customHeight="1" x14ac:dyDescent="0.25">
      <c r="A276" s="104"/>
      <c r="B276" s="135">
        <v>236</v>
      </c>
      <c r="C276" s="235" t="s">
        <v>632</v>
      </c>
      <c r="D276" s="118" t="s">
        <v>633</v>
      </c>
      <c r="E276" s="107">
        <f t="shared" si="1082"/>
        <v>23460</v>
      </c>
      <c r="F276" s="108">
        <v>23500</v>
      </c>
      <c r="G276" s="136">
        <v>2.11</v>
      </c>
      <c r="H276" s="120">
        <v>1</v>
      </c>
      <c r="I276" s="121"/>
      <c r="J276" s="121"/>
      <c r="K276" s="121"/>
      <c r="L276" s="121"/>
      <c r="M276" s="122">
        <v>1.4</v>
      </c>
      <c r="N276" s="122">
        <v>1.68</v>
      </c>
      <c r="O276" s="122">
        <v>2.23</v>
      </c>
      <c r="P276" s="123">
        <v>2.57</v>
      </c>
      <c r="Q276" s="124">
        <v>5</v>
      </c>
      <c r="R276" s="124">
        <f t="shared" si="855"/>
        <v>381208.77666666667</v>
      </c>
      <c r="S276" s="146">
        <v>0</v>
      </c>
      <c r="T276" s="124">
        <f t="shared" si="1083"/>
        <v>0</v>
      </c>
      <c r="U276" s="124"/>
      <c r="V276" s="124">
        <f t="shared" si="1037"/>
        <v>0</v>
      </c>
      <c r="W276" s="124"/>
      <c r="X276" s="124">
        <f t="shared" si="1038"/>
        <v>0</v>
      </c>
      <c r="Y276" s="124">
        <v>0</v>
      </c>
      <c r="Z276" s="124">
        <f t="shared" si="830"/>
        <v>0</v>
      </c>
      <c r="AA276" s="124"/>
      <c r="AB276" s="124"/>
      <c r="AC276" s="124"/>
      <c r="AD276" s="124">
        <f t="shared" si="1039"/>
        <v>0</v>
      </c>
      <c r="AE276" s="124"/>
      <c r="AF276" s="124"/>
      <c r="AG276" s="124"/>
      <c r="AH276" s="124">
        <f t="shared" si="1040"/>
        <v>0</v>
      </c>
      <c r="AI276" s="124"/>
      <c r="AJ276" s="124"/>
      <c r="AK276" s="125"/>
      <c r="AL276" s="124">
        <f t="shared" si="1084"/>
        <v>0</v>
      </c>
      <c r="AM276" s="124">
        <v>0</v>
      </c>
      <c r="AN276" s="124">
        <f t="shared" si="1085"/>
        <v>0</v>
      </c>
      <c r="AO276" s="124">
        <v>0</v>
      </c>
      <c r="AP276" s="124">
        <f>(AO276*$E276*$G276*$H276*$M276*$AP$13)</f>
        <v>0</v>
      </c>
      <c r="AQ276" s="124">
        <v>2</v>
      </c>
      <c r="AR276" s="124">
        <f t="shared" si="1044"/>
        <v>182980.21280000004</v>
      </c>
      <c r="AS276" s="140">
        <v>0</v>
      </c>
      <c r="AT276" s="124">
        <f t="shared" si="1045"/>
        <v>0</v>
      </c>
      <c r="AU276" s="124">
        <v>0</v>
      </c>
      <c r="AV276" s="129">
        <f t="shared" si="1046"/>
        <v>0</v>
      </c>
      <c r="AW276" s="124"/>
      <c r="AX276" s="124">
        <f t="shared" si="1047"/>
        <v>0</v>
      </c>
      <c r="AY276" s="124">
        <v>0</v>
      </c>
      <c r="AZ276" s="124">
        <f t="shared" si="1048"/>
        <v>0</v>
      </c>
      <c r="BA276" s="124"/>
      <c r="BB276" s="124">
        <f t="shared" si="1049"/>
        <v>0</v>
      </c>
      <c r="BC276" s="124">
        <v>0</v>
      </c>
      <c r="BD276" s="124">
        <f t="shared" si="1050"/>
        <v>0</v>
      </c>
      <c r="BE276" s="124">
        <v>0</v>
      </c>
      <c r="BF276" s="124">
        <f t="shared" si="1051"/>
        <v>0</v>
      </c>
      <c r="BG276" s="124">
        <v>0</v>
      </c>
      <c r="BH276" s="124">
        <f t="shared" si="1052"/>
        <v>0</v>
      </c>
      <c r="BI276" s="124"/>
      <c r="BJ276" s="124">
        <f t="shared" ref="BJ276:BJ283" si="1094">(BI276*$E276*$G276*$H276*$M276*$BJ$13)</f>
        <v>0</v>
      </c>
      <c r="BK276" s="124">
        <v>0</v>
      </c>
      <c r="BL276" s="124">
        <f t="shared" si="1054"/>
        <v>0</v>
      </c>
      <c r="BM276" s="124">
        <v>0</v>
      </c>
      <c r="BN276" s="124">
        <f t="shared" si="1055"/>
        <v>0</v>
      </c>
      <c r="BO276" s="124">
        <v>0</v>
      </c>
      <c r="BP276" s="124">
        <f t="shared" si="1056"/>
        <v>0</v>
      </c>
      <c r="BQ276" s="124">
        <v>0</v>
      </c>
      <c r="BR276" s="124">
        <f t="shared" si="1057"/>
        <v>0</v>
      </c>
      <c r="BS276" s="124"/>
      <c r="BT276" s="124">
        <f t="shared" si="1086"/>
        <v>0</v>
      </c>
      <c r="BU276" s="124">
        <v>0</v>
      </c>
      <c r="BV276" s="124">
        <f>(BU276*$E276*$G276*$H276*$N276*$BV$13)</f>
        <v>0</v>
      </c>
      <c r="BW276" s="124">
        <v>0</v>
      </c>
      <c r="BX276" s="129">
        <f t="shared" si="1060"/>
        <v>0</v>
      </c>
      <c r="BY276" s="124">
        <v>0</v>
      </c>
      <c r="BZ276" s="124">
        <f t="shared" si="1061"/>
        <v>0</v>
      </c>
      <c r="CA276" s="124">
        <v>0</v>
      </c>
      <c r="CB276" s="124">
        <f t="shared" si="1062"/>
        <v>0</v>
      </c>
      <c r="CC276" s="124">
        <v>0</v>
      </c>
      <c r="CD276" s="124">
        <f t="shared" si="1063"/>
        <v>0</v>
      </c>
      <c r="CE276" s="124">
        <v>0</v>
      </c>
      <c r="CF276" s="124">
        <f t="shared" si="1087"/>
        <v>0</v>
      </c>
      <c r="CG276" s="124">
        <v>0</v>
      </c>
      <c r="CH276" s="124">
        <f t="shared" si="1065"/>
        <v>0</v>
      </c>
      <c r="CI276" s="124"/>
      <c r="CJ276" s="124">
        <f t="shared" si="1088"/>
        <v>0</v>
      </c>
      <c r="CK276" s="124"/>
      <c r="CL276" s="124">
        <f t="shared" si="1089"/>
        <v>0</v>
      </c>
      <c r="CM276" s="124"/>
      <c r="CN276" s="124">
        <f t="shared" si="1090"/>
        <v>0</v>
      </c>
      <c r="CO276" s="124">
        <v>0</v>
      </c>
      <c r="CP276" s="124">
        <f t="shared" si="1091"/>
        <v>0</v>
      </c>
      <c r="CQ276" s="124"/>
      <c r="CR276" s="124">
        <f t="shared" ref="CR276:CR283" si="1095">(CQ276*$E276*$G276*$H276*$M276*$CR$13)</f>
        <v>0</v>
      </c>
      <c r="CS276" s="124">
        <v>0</v>
      </c>
      <c r="CT276" s="124">
        <f>(CS276*$E276*$G276*$H276*$N276*$CT$13)</f>
        <v>0</v>
      </c>
      <c r="CU276" s="124">
        <v>0</v>
      </c>
      <c r="CV276" s="124">
        <f>(CU276*$E276*$G276*$H276*$N276*$CV$13)</f>
        <v>0</v>
      </c>
      <c r="CW276" s="124">
        <v>0</v>
      </c>
      <c r="CX276" s="124">
        <f t="shared" si="1073"/>
        <v>0</v>
      </c>
      <c r="CY276" s="140">
        <v>0</v>
      </c>
      <c r="CZ276" s="124">
        <f t="shared" si="1074"/>
        <v>0</v>
      </c>
      <c r="DA276" s="124">
        <v>0</v>
      </c>
      <c r="DB276" s="129">
        <f t="shared" si="1075"/>
        <v>0</v>
      </c>
      <c r="DC276" s="124">
        <v>0</v>
      </c>
      <c r="DD276" s="124">
        <f t="shared" si="1076"/>
        <v>0</v>
      </c>
      <c r="DE276" s="141"/>
      <c r="DF276" s="124">
        <f t="shared" si="1077"/>
        <v>0</v>
      </c>
      <c r="DG276" s="124">
        <v>0</v>
      </c>
      <c r="DH276" s="124">
        <f t="shared" si="1078"/>
        <v>0</v>
      </c>
      <c r="DI276" s="124"/>
      <c r="DJ276" s="124">
        <f t="shared" si="1092"/>
        <v>0</v>
      </c>
      <c r="DK276" s="124"/>
      <c r="DL276" s="129">
        <f t="shared" si="1093"/>
        <v>0</v>
      </c>
      <c r="DM276" s="124">
        <f t="shared" si="1081"/>
        <v>7</v>
      </c>
      <c r="DN276" s="124">
        <f t="shared" si="1081"/>
        <v>564188.98946666671</v>
      </c>
    </row>
    <row r="277" spans="1:118" ht="30" customHeight="1" x14ac:dyDescent="0.25">
      <c r="A277" s="104"/>
      <c r="B277" s="135">
        <v>237</v>
      </c>
      <c r="C277" s="235" t="s">
        <v>634</v>
      </c>
      <c r="D277" s="118" t="s">
        <v>635</v>
      </c>
      <c r="E277" s="107">
        <f t="shared" si="1082"/>
        <v>23460</v>
      </c>
      <c r="F277" s="108">
        <v>23500</v>
      </c>
      <c r="G277" s="136">
        <v>3.97</v>
      </c>
      <c r="H277" s="120">
        <v>1</v>
      </c>
      <c r="I277" s="121"/>
      <c r="J277" s="121"/>
      <c r="K277" s="121"/>
      <c r="L277" s="121"/>
      <c r="M277" s="122">
        <v>1.4</v>
      </c>
      <c r="N277" s="122">
        <v>1.68</v>
      </c>
      <c r="O277" s="122">
        <v>2.23</v>
      </c>
      <c r="P277" s="123">
        <v>2.57</v>
      </c>
      <c r="Q277" s="124">
        <v>0</v>
      </c>
      <c r="R277" s="124">
        <f t="shared" si="855"/>
        <v>0</v>
      </c>
      <c r="S277" s="146">
        <v>0</v>
      </c>
      <c r="T277" s="124">
        <f t="shared" si="1083"/>
        <v>0</v>
      </c>
      <c r="U277" s="124"/>
      <c r="V277" s="124">
        <f t="shared" si="1037"/>
        <v>0</v>
      </c>
      <c r="W277" s="124"/>
      <c r="X277" s="124">
        <f t="shared" si="1038"/>
        <v>0</v>
      </c>
      <c r="Y277" s="124">
        <v>0</v>
      </c>
      <c r="Z277" s="124">
        <f t="shared" si="830"/>
        <v>0</v>
      </c>
      <c r="AA277" s="124"/>
      <c r="AB277" s="124"/>
      <c r="AC277" s="124"/>
      <c r="AD277" s="124">
        <f t="shared" si="1039"/>
        <v>0</v>
      </c>
      <c r="AE277" s="124"/>
      <c r="AF277" s="124"/>
      <c r="AG277" s="124"/>
      <c r="AH277" s="124">
        <f t="shared" si="1040"/>
        <v>0</v>
      </c>
      <c r="AI277" s="124"/>
      <c r="AJ277" s="124"/>
      <c r="AK277" s="125"/>
      <c r="AL277" s="124">
        <f t="shared" si="1084"/>
        <v>0</v>
      </c>
      <c r="AM277" s="124">
        <v>0</v>
      </c>
      <c r="AN277" s="124">
        <f t="shared" si="1085"/>
        <v>0</v>
      </c>
      <c r="AO277" s="124">
        <v>0</v>
      </c>
      <c r="AP277" s="124">
        <f>(AO277*$E277*$G277*$H277*$M277*$AP$13)</f>
        <v>0</v>
      </c>
      <c r="AQ277" s="124"/>
      <c r="AR277" s="124">
        <f t="shared" si="1044"/>
        <v>0</v>
      </c>
      <c r="AS277" s="140">
        <v>0</v>
      </c>
      <c r="AT277" s="124">
        <f t="shared" si="1045"/>
        <v>0</v>
      </c>
      <c r="AU277" s="124">
        <v>5</v>
      </c>
      <c r="AV277" s="129">
        <f t="shared" si="1046"/>
        <v>860700.76399999997</v>
      </c>
      <c r="AW277" s="124"/>
      <c r="AX277" s="124">
        <f t="shared" si="1047"/>
        <v>0</v>
      </c>
      <c r="AY277" s="124"/>
      <c r="AZ277" s="124">
        <f t="shared" si="1048"/>
        <v>0</v>
      </c>
      <c r="BA277" s="124"/>
      <c r="BB277" s="124">
        <f t="shared" si="1049"/>
        <v>0</v>
      </c>
      <c r="BC277" s="124">
        <v>0</v>
      </c>
      <c r="BD277" s="124">
        <f t="shared" si="1050"/>
        <v>0</v>
      </c>
      <c r="BE277" s="124">
        <v>0</v>
      </c>
      <c r="BF277" s="124">
        <f t="shared" si="1051"/>
        <v>0</v>
      </c>
      <c r="BG277" s="124">
        <v>0</v>
      </c>
      <c r="BH277" s="124">
        <f t="shared" si="1052"/>
        <v>0</v>
      </c>
      <c r="BI277" s="124"/>
      <c r="BJ277" s="124">
        <f t="shared" si="1094"/>
        <v>0</v>
      </c>
      <c r="BK277" s="124">
        <v>0</v>
      </c>
      <c r="BL277" s="124">
        <f t="shared" si="1054"/>
        <v>0</v>
      </c>
      <c r="BM277" s="124">
        <v>0</v>
      </c>
      <c r="BN277" s="124">
        <f t="shared" si="1055"/>
        <v>0</v>
      </c>
      <c r="BO277" s="124">
        <v>0</v>
      </c>
      <c r="BP277" s="124">
        <f t="shared" si="1056"/>
        <v>0</v>
      </c>
      <c r="BQ277" s="124">
        <v>0</v>
      </c>
      <c r="BR277" s="124">
        <f t="shared" si="1057"/>
        <v>0</v>
      </c>
      <c r="BS277" s="124"/>
      <c r="BT277" s="124">
        <f t="shared" si="1086"/>
        <v>0</v>
      </c>
      <c r="BU277" s="124">
        <v>0</v>
      </c>
      <c r="BV277" s="124">
        <f>(BU277*$E277*$G277*$H277*$N277*$BV$13)</f>
        <v>0</v>
      </c>
      <c r="BW277" s="124">
        <v>0</v>
      </c>
      <c r="BX277" s="129">
        <f t="shared" si="1060"/>
        <v>0</v>
      </c>
      <c r="BY277" s="124">
        <v>0</v>
      </c>
      <c r="BZ277" s="124">
        <f t="shared" si="1061"/>
        <v>0</v>
      </c>
      <c r="CA277" s="124">
        <v>0</v>
      </c>
      <c r="CB277" s="124">
        <f t="shared" si="1062"/>
        <v>0</v>
      </c>
      <c r="CC277" s="124">
        <v>0</v>
      </c>
      <c r="CD277" s="124">
        <f t="shared" si="1063"/>
        <v>0</v>
      </c>
      <c r="CE277" s="124">
        <v>0</v>
      </c>
      <c r="CF277" s="124">
        <f t="shared" si="1087"/>
        <v>0</v>
      </c>
      <c r="CG277" s="124">
        <v>0</v>
      </c>
      <c r="CH277" s="124">
        <f t="shared" si="1065"/>
        <v>0</v>
      </c>
      <c r="CI277" s="124"/>
      <c r="CJ277" s="124">
        <f t="shared" si="1088"/>
        <v>0</v>
      </c>
      <c r="CK277" s="124"/>
      <c r="CL277" s="124">
        <f t="shared" si="1089"/>
        <v>0</v>
      </c>
      <c r="CM277" s="124"/>
      <c r="CN277" s="124">
        <f t="shared" si="1090"/>
        <v>0</v>
      </c>
      <c r="CO277" s="124">
        <v>0</v>
      </c>
      <c r="CP277" s="124">
        <f t="shared" si="1091"/>
        <v>0</v>
      </c>
      <c r="CQ277" s="124"/>
      <c r="CR277" s="124">
        <f t="shared" si="1095"/>
        <v>0</v>
      </c>
      <c r="CS277" s="124">
        <v>0</v>
      </c>
      <c r="CT277" s="124">
        <f>(CS277*$E277*$G277*$H277*$N277*$CT$13)</f>
        <v>0</v>
      </c>
      <c r="CU277" s="124">
        <v>0</v>
      </c>
      <c r="CV277" s="124">
        <f>(CU277*$E277*$G277*$H277*$N277*$CV$13)</f>
        <v>0</v>
      </c>
      <c r="CW277" s="124">
        <v>0</v>
      </c>
      <c r="CX277" s="124">
        <f t="shared" si="1073"/>
        <v>0</v>
      </c>
      <c r="CY277" s="140">
        <v>0</v>
      </c>
      <c r="CZ277" s="124">
        <f t="shared" si="1074"/>
        <v>0</v>
      </c>
      <c r="DA277" s="124">
        <v>0</v>
      </c>
      <c r="DB277" s="129">
        <f t="shared" si="1075"/>
        <v>0</v>
      </c>
      <c r="DC277" s="124">
        <v>0</v>
      </c>
      <c r="DD277" s="124">
        <f t="shared" si="1076"/>
        <v>0</v>
      </c>
      <c r="DE277" s="141"/>
      <c r="DF277" s="124">
        <f t="shared" si="1077"/>
        <v>0</v>
      </c>
      <c r="DG277" s="124">
        <v>0</v>
      </c>
      <c r="DH277" s="124">
        <f t="shared" si="1078"/>
        <v>0</v>
      </c>
      <c r="DI277" s="124"/>
      <c r="DJ277" s="124">
        <f t="shared" si="1092"/>
        <v>0</v>
      </c>
      <c r="DK277" s="124"/>
      <c r="DL277" s="129">
        <f t="shared" si="1093"/>
        <v>0</v>
      </c>
      <c r="DM277" s="124">
        <f t="shared" si="1081"/>
        <v>5</v>
      </c>
      <c r="DN277" s="124">
        <f t="shared" si="1081"/>
        <v>860700.76399999997</v>
      </c>
    </row>
    <row r="278" spans="1:118" ht="30" customHeight="1" x14ac:dyDescent="0.25">
      <c r="A278" s="104"/>
      <c r="B278" s="135">
        <v>238</v>
      </c>
      <c r="C278" s="235" t="s">
        <v>636</v>
      </c>
      <c r="D278" s="118" t="s">
        <v>637</v>
      </c>
      <c r="E278" s="107">
        <f t="shared" si="1082"/>
        <v>23460</v>
      </c>
      <c r="F278" s="108">
        <v>23500</v>
      </c>
      <c r="G278" s="136">
        <v>4.3099999999999996</v>
      </c>
      <c r="H278" s="149">
        <v>0.8</v>
      </c>
      <c r="I278" s="150"/>
      <c r="J278" s="150"/>
      <c r="K278" s="150"/>
      <c r="L278" s="121"/>
      <c r="M278" s="122">
        <v>1.4</v>
      </c>
      <c r="N278" s="122">
        <v>1.68</v>
      </c>
      <c r="O278" s="122">
        <v>2.23</v>
      </c>
      <c r="P278" s="123">
        <v>2.57</v>
      </c>
      <c r="Q278" s="124">
        <v>33</v>
      </c>
      <c r="R278" s="124">
        <f t="shared" si="855"/>
        <v>4111417.9567999998</v>
      </c>
      <c r="S278" s="146">
        <v>60</v>
      </c>
      <c r="T278" s="124">
        <f t="shared" si="1083"/>
        <v>7475305.3760000002</v>
      </c>
      <c r="U278" s="124"/>
      <c r="V278" s="124">
        <f t="shared" si="1037"/>
        <v>0</v>
      </c>
      <c r="W278" s="124"/>
      <c r="X278" s="124">
        <f t="shared" si="1038"/>
        <v>0</v>
      </c>
      <c r="Y278" s="124">
        <v>0</v>
      </c>
      <c r="Z278" s="124">
        <f t="shared" si="830"/>
        <v>0</v>
      </c>
      <c r="AA278" s="124"/>
      <c r="AB278" s="124"/>
      <c r="AC278" s="124"/>
      <c r="AD278" s="124">
        <f t="shared" si="1039"/>
        <v>0</v>
      </c>
      <c r="AE278" s="124"/>
      <c r="AF278" s="124"/>
      <c r="AG278" s="124">
        <v>3</v>
      </c>
      <c r="AH278" s="124">
        <f t="shared" si="1040"/>
        <v>373765.26879999996</v>
      </c>
      <c r="AI278" s="124"/>
      <c r="AJ278" s="124"/>
      <c r="AK278" s="125"/>
      <c r="AL278" s="124">
        <f t="shared" si="1084"/>
        <v>0</v>
      </c>
      <c r="AM278" s="124">
        <v>0</v>
      </c>
      <c r="AN278" s="124">
        <f t="shared" si="1085"/>
        <v>0</v>
      </c>
      <c r="AO278" s="124">
        <v>0</v>
      </c>
      <c r="AP278" s="124">
        <f>(AO278*$E278*$G278*$H278*$M278*$AP$13)</f>
        <v>0</v>
      </c>
      <c r="AQ278" s="124">
        <v>18</v>
      </c>
      <c r="AR278" s="124">
        <f t="shared" si="1044"/>
        <v>2691109.9353600005</v>
      </c>
      <c r="AS278" s="140"/>
      <c r="AT278" s="124">
        <f t="shared" si="1045"/>
        <v>0</v>
      </c>
      <c r="AU278" s="124"/>
      <c r="AV278" s="129">
        <f t="shared" ref="AV278:AV283" si="1096">(AU278*$E278*$G278*$H278*$N278*$AV$13)</f>
        <v>0</v>
      </c>
      <c r="AW278" s="124"/>
      <c r="AX278" s="124">
        <f t="shared" si="1047"/>
        <v>0</v>
      </c>
      <c r="AY278" s="124"/>
      <c r="AZ278" s="124">
        <f t="shared" si="1048"/>
        <v>0</v>
      </c>
      <c r="BA278" s="124"/>
      <c r="BB278" s="124">
        <f t="shared" si="1049"/>
        <v>0</v>
      </c>
      <c r="BC278" s="124">
        <v>0</v>
      </c>
      <c r="BD278" s="124">
        <f t="shared" si="1050"/>
        <v>0</v>
      </c>
      <c r="BE278" s="124">
        <v>0</v>
      </c>
      <c r="BF278" s="124">
        <f t="shared" si="1051"/>
        <v>0</v>
      </c>
      <c r="BG278" s="124">
        <v>0</v>
      </c>
      <c r="BH278" s="124">
        <f t="shared" si="1052"/>
        <v>0</v>
      </c>
      <c r="BI278" s="124"/>
      <c r="BJ278" s="124">
        <f t="shared" si="1094"/>
        <v>0</v>
      </c>
      <c r="BK278" s="124">
        <v>14</v>
      </c>
      <c r="BL278" s="124">
        <f t="shared" si="1054"/>
        <v>2093085.5052800002</v>
      </c>
      <c r="BM278" s="124">
        <v>0</v>
      </c>
      <c r="BN278" s="124">
        <f t="shared" si="1055"/>
        <v>0</v>
      </c>
      <c r="BO278" s="124">
        <v>0</v>
      </c>
      <c r="BP278" s="124">
        <f t="shared" si="1056"/>
        <v>0</v>
      </c>
      <c r="BQ278" s="124">
        <v>0</v>
      </c>
      <c r="BR278" s="124">
        <f t="shared" si="1057"/>
        <v>0</v>
      </c>
      <c r="BS278" s="124"/>
      <c r="BT278" s="124">
        <f t="shared" si="1086"/>
        <v>0</v>
      </c>
      <c r="BU278" s="124">
        <v>1</v>
      </c>
      <c r="BV278" s="124">
        <f t="shared" ref="BV278:BV280" si="1097">(BU278*$E278*$G278*$H278*$N278*$BV$13)/12*11+(BU278*$F278*$G278*$H278*$N278*$BV$13)/12</f>
        <v>163097.57183999999</v>
      </c>
      <c r="BW278" s="124">
        <v>0</v>
      </c>
      <c r="BX278" s="129">
        <f t="shared" si="1060"/>
        <v>0</v>
      </c>
      <c r="BY278" s="124">
        <v>0</v>
      </c>
      <c r="BZ278" s="124">
        <f t="shared" si="1061"/>
        <v>0</v>
      </c>
      <c r="CA278" s="124">
        <v>0</v>
      </c>
      <c r="CB278" s="124">
        <f t="shared" si="1062"/>
        <v>0</v>
      </c>
      <c r="CC278" s="124">
        <v>0</v>
      </c>
      <c r="CD278" s="124">
        <f t="shared" si="1063"/>
        <v>0</v>
      </c>
      <c r="CE278" s="124">
        <v>0</v>
      </c>
      <c r="CF278" s="124">
        <f t="shared" si="1087"/>
        <v>0</v>
      </c>
      <c r="CG278" s="124">
        <v>0</v>
      </c>
      <c r="CH278" s="124">
        <f t="shared" si="1065"/>
        <v>0</v>
      </c>
      <c r="CI278" s="124"/>
      <c r="CJ278" s="124">
        <f t="shared" si="1088"/>
        <v>0</v>
      </c>
      <c r="CK278" s="124"/>
      <c r="CL278" s="124">
        <f t="shared" si="1089"/>
        <v>0</v>
      </c>
      <c r="CM278" s="124"/>
      <c r="CN278" s="124">
        <f t="shared" si="1090"/>
        <v>0</v>
      </c>
      <c r="CO278" s="124">
        <v>0</v>
      </c>
      <c r="CP278" s="124">
        <f t="shared" si="1091"/>
        <v>0</v>
      </c>
      <c r="CQ278" s="124"/>
      <c r="CR278" s="124">
        <f t="shared" si="1095"/>
        <v>0</v>
      </c>
      <c r="CS278" s="124">
        <v>0</v>
      </c>
      <c r="CT278" s="124">
        <f>(CS278*$E278*$G278*$H278*$N278*$CT$13)</f>
        <v>0</v>
      </c>
      <c r="CU278" s="124">
        <v>0</v>
      </c>
      <c r="CV278" s="124">
        <f>(CU278*$E278*$G278*$H278*$N278*$CV$13)</f>
        <v>0</v>
      </c>
      <c r="CW278" s="124">
        <v>0</v>
      </c>
      <c r="CX278" s="124">
        <f t="shared" si="1073"/>
        <v>0</v>
      </c>
      <c r="CY278" s="140"/>
      <c r="CZ278" s="124">
        <f t="shared" si="1074"/>
        <v>0</v>
      </c>
      <c r="DA278" s="124">
        <v>0</v>
      </c>
      <c r="DB278" s="129">
        <f t="shared" si="1075"/>
        <v>0</v>
      </c>
      <c r="DC278" s="124">
        <v>0</v>
      </c>
      <c r="DD278" s="124">
        <f t="shared" si="1076"/>
        <v>0</v>
      </c>
      <c r="DE278" s="141"/>
      <c r="DF278" s="124">
        <f t="shared" si="1077"/>
        <v>0</v>
      </c>
      <c r="DG278" s="124">
        <v>0</v>
      </c>
      <c r="DH278" s="124">
        <f t="shared" si="1078"/>
        <v>0</v>
      </c>
      <c r="DI278" s="124"/>
      <c r="DJ278" s="124">
        <f t="shared" si="1092"/>
        <v>0</v>
      </c>
      <c r="DK278" s="124"/>
      <c r="DL278" s="129">
        <f t="shared" si="1093"/>
        <v>0</v>
      </c>
      <c r="DM278" s="124">
        <f t="shared" si="1081"/>
        <v>129</v>
      </c>
      <c r="DN278" s="124">
        <f t="shared" si="1081"/>
        <v>16907781.614080001</v>
      </c>
    </row>
    <row r="279" spans="1:118" ht="15.75" customHeight="1" x14ac:dyDescent="0.25">
      <c r="A279" s="104"/>
      <c r="B279" s="135">
        <v>239</v>
      </c>
      <c r="C279" s="235" t="s">
        <v>638</v>
      </c>
      <c r="D279" s="118" t="s">
        <v>639</v>
      </c>
      <c r="E279" s="107">
        <f t="shared" si="1082"/>
        <v>23460</v>
      </c>
      <c r="F279" s="108">
        <v>23500</v>
      </c>
      <c r="G279" s="120">
        <v>1.2</v>
      </c>
      <c r="H279" s="120">
        <v>1</v>
      </c>
      <c r="I279" s="121"/>
      <c r="J279" s="121"/>
      <c r="K279" s="121"/>
      <c r="L279" s="121"/>
      <c r="M279" s="122">
        <v>1.4</v>
      </c>
      <c r="N279" s="122">
        <v>1.68</v>
      </c>
      <c r="O279" s="122">
        <v>2.23</v>
      </c>
      <c r="P279" s="123">
        <v>2.57</v>
      </c>
      <c r="Q279" s="124">
        <v>9</v>
      </c>
      <c r="R279" s="124">
        <f t="shared" si="855"/>
        <v>390242.16</v>
      </c>
      <c r="S279" s="146"/>
      <c r="T279" s="124">
        <f t="shared" si="1083"/>
        <v>0</v>
      </c>
      <c r="U279" s="124"/>
      <c r="V279" s="124">
        <f t="shared" si="1037"/>
        <v>0</v>
      </c>
      <c r="W279" s="124"/>
      <c r="X279" s="124">
        <f t="shared" si="1038"/>
        <v>0</v>
      </c>
      <c r="Y279" s="124">
        <v>0</v>
      </c>
      <c r="Z279" s="124">
        <f t="shared" si="830"/>
        <v>0</v>
      </c>
      <c r="AA279" s="124"/>
      <c r="AB279" s="124"/>
      <c r="AC279" s="124"/>
      <c r="AD279" s="124">
        <f t="shared" si="1039"/>
        <v>0</v>
      </c>
      <c r="AE279" s="124"/>
      <c r="AF279" s="124"/>
      <c r="AG279" s="124"/>
      <c r="AH279" s="124">
        <f t="shared" si="1040"/>
        <v>0</v>
      </c>
      <c r="AI279" s="124"/>
      <c r="AJ279" s="124"/>
      <c r="AK279" s="124">
        <v>1</v>
      </c>
      <c r="AL279" s="124">
        <f t="shared" si="1084"/>
        <v>43360.240000000005</v>
      </c>
      <c r="AM279" s="124">
        <v>0</v>
      </c>
      <c r="AN279" s="124">
        <f t="shared" si="1085"/>
        <v>0</v>
      </c>
      <c r="AO279" s="124">
        <v>0</v>
      </c>
      <c r="AP279" s="124">
        <f>(AO279*$E279*$G279*$H279*$M279*$AP$13)</f>
        <v>0</v>
      </c>
      <c r="AQ279" s="124">
        <v>4</v>
      </c>
      <c r="AR279" s="124">
        <f t="shared" si="1044"/>
        <v>208129.15200000003</v>
      </c>
      <c r="AS279" s="140"/>
      <c r="AT279" s="124">
        <f t="shared" si="1045"/>
        <v>0</v>
      </c>
      <c r="AU279" s="124"/>
      <c r="AV279" s="129">
        <f t="shared" si="1096"/>
        <v>0</v>
      </c>
      <c r="AW279" s="124"/>
      <c r="AX279" s="124">
        <f t="shared" si="1047"/>
        <v>0</v>
      </c>
      <c r="AY279" s="124">
        <v>0</v>
      </c>
      <c r="AZ279" s="124">
        <f t="shared" si="1048"/>
        <v>0</v>
      </c>
      <c r="BA279" s="124"/>
      <c r="BB279" s="124">
        <f t="shared" si="1049"/>
        <v>0</v>
      </c>
      <c r="BC279" s="124">
        <v>0</v>
      </c>
      <c r="BD279" s="124">
        <f t="shared" si="1050"/>
        <v>0</v>
      </c>
      <c r="BE279" s="124">
        <v>0</v>
      </c>
      <c r="BF279" s="124">
        <f t="shared" si="1051"/>
        <v>0</v>
      </c>
      <c r="BG279" s="124">
        <v>0</v>
      </c>
      <c r="BH279" s="124">
        <f t="shared" si="1052"/>
        <v>0</v>
      </c>
      <c r="BI279" s="124"/>
      <c r="BJ279" s="124">
        <f t="shared" si="1094"/>
        <v>0</v>
      </c>
      <c r="BK279" s="124">
        <v>0</v>
      </c>
      <c r="BL279" s="124">
        <f t="shared" si="1054"/>
        <v>0</v>
      </c>
      <c r="BM279" s="124">
        <v>0</v>
      </c>
      <c r="BN279" s="124">
        <f t="shared" si="1055"/>
        <v>0</v>
      </c>
      <c r="BO279" s="124">
        <v>0</v>
      </c>
      <c r="BP279" s="124">
        <f t="shared" si="1056"/>
        <v>0</v>
      </c>
      <c r="BQ279" s="124">
        <v>0</v>
      </c>
      <c r="BR279" s="124">
        <f t="shared" si="1057"/>
        <v>0</v>
      </c>
      <c r="BS279" s="124"/>
      <c r="BT279" s="124">
        <f t="shared" si="1086"/>
        <v>0</v>
      </c>
      <c r="BU279" s="124">
        <v>0</v>
      </c>
      <c r="BV279" s="124">
        <f t="shared" si="1097"/>
        <v>0</v>
      </c>
      <c r="BW279" s="124">
        <v>1</v>
      </c>
      <c r="BX279" s="129">
        <f t="shared" si="1060"/>
        <v>56762.495999999999</v>
      </c>
      <c r="BY279" s="124">
        <v>0</v>
      </c>
      <c r="BZ279" s="124">
        <f t="shared" si="1061"/>
        <v>0</v>
      </c>
      <c r="CA279" s="124">
        <v>0</v>
      </c>
      <c r="CB279" s="124">
        <f t="shared" si="1062"/>
        <v>0</v>
      </c>
      <c r="CC279" s="124">
        <v>0</v>
      </c>
      <c r="CD279" s="124">
        <f t="shared" si="1063"/>
        <v>0</v>
      </c>
      <c r="CE279" s="124">
        <v>0</v>
      </c>
      <c r="CF279" s="124">
        <f t="shared" si="1087"/>
        <v>0</v>
      </c>
      <c r="CG279" s="124">
        <v>0</v>
      </c>
      <c r="CH279" s="124">
        <f t="shared" si="1065"/>
        <v>0</v>
      </c>
      <c r="CI279" s="124"/>
      <c r="CJ279" s="124">
        <f t="shared" si="1088"/>
        <v>0</v>
      </c>
      <c r="CK279" s="124"/>
      <c r="CL279" s="124">
        <f t="shared" si="1089"/>
        <v>0</v>
      </c>
      <c r="CM279" s="124"/>
      <c r="CN279" s="124">
        <f t="shared" si="1090"/>
        <v>0</v>
      </c>
      <c r="CO279" s="124">
        <v>0</v>
      </c>
      <c r="CP279" s="124">
        <f t="shared" si="1091"/>
        <v>0</v>
      </c>
      <c r="CQ279" s="124"/>
      <c r="CR279" s="124">
        <f t="shared" si="1095"/>
        <v>0</v>
      </c>
      <c r="CS279" s="124">
        <v>0</v>
      </c>
      <c r="CT279" s="124">
        <f>(CS279*$E279*$G279*$H279*$N279*$CT$13)</f>
        <v>0</v>
      </c>
      <c r="CU279" s="124">
        <v>17</v>
      </c>
      <c r="CV279" s="124">
        <f t="shared" ref="CV279:CV281" si="1098">(CU279*$E279*$G279*$H279*$N279*$CV$13)/12*11+(CU279*$F279*$G279*$H279*$N279*$CV$13)/12</f>
        <v>804135.36</v>
      </c>
      <c r="CW279" s="124">
        <v>0</v>
      </c>
      <c r="CX279" s="124">
        <f t="shared" si="1073"/>
        <v>0</v>
      </c>
      <c r="CY279" s="140"/>
      <c r="CZ279" s="124">
        <f t="shared" si="1074"/>
        <v>0</v>
      </c>
      <c r="DA279" s="124">
        <v>0</v>
      </c>
      <c r="DB279" s="129">
        <f t="shared" si="1075"/>
        <v>0</v>
      </c>
      <c r="DC279" s="124"/>
      <c r="DD279" s="124">
        <f t="shared" si="1076"/>
        <v>0</v>
      </c>
      <c r="DE279" s="141"/>
      <c r="DF279" s="124">
        <f t="shared" si="1077"/>
        <v>0</v>
      </c>
      <c r="DG279" s="124">
        <v>0</v>
      </c>
      <c r="DH279" s="124">
        <f t="shared" si="1078"/>
        <v>0</v>
      </c>
      <c r="DI279" s="124"/>
      <c r="DJ279" s="124">
        <f t="shared" si="1092"/>
        <v>0</v>
      </c>
      <c r="DK279" s="124"/>
      <c r="DL279" s="129">
        <f t="shared" si="1093"/>
        <v>0</v>
      </c>
      <c r="DM279" s="124">
        <f t="shared" si="1081"/>
        <v>32</v>
      </c>
      <c r="DN279" s="124">
        <f t="shared" si="1081"/>
        <v>1502629.4080000001</v>
      </c>
    </row>
    <row r="280" spans="1:118" ht="18.75" customHeight="1" x14ac:dyDescent="0.25">
      <c r="A280" s="104"/>
      <c r="B280" s="135">
        <v>240</v>
      </c>
      <c r="C280" s="235" t="s">
        <v>640</v>
      </c>
      <c r="D280" s="118" t="s">
        <v>641</v>
      </c>
      <c r="E280" s="107">
        <f t="shared" si="1082"/>
        <v>23460</v>
      </c>
      <c r="F280" s="108">
        <v>23500</v>
      </c>
      <c r="G280" s="136">
        <v>2.37</v>
      </c>
      <c r="H280" s="149">
        <v>0.8</v>
      </c>
      <c r="I280" s="150"/>
      <c r="J280" s="150"/>
      <c r="K280" s="150"/>
      <c r="L280" s="150"/>
      <c r="M280" s="122">
        <v>1.4</v>
      </c>
      <c r="N280" s="122">
        <v>1.68</v>
      </c>
      <c r="O280" s="122">
        <v>2.23</v>
      </c>
      <c r="P280" s="123">
        <v>2.57</v>
      </c>
      <c r="Q280" s="146">
        <v>252</v>
      </c>
      <c r="R280" s="124">
        <f t="shared" si="855"/>
        <v>17264313.158399999</v>
      </c>
      <c r="S280" s="146">
        <v>5</v>
      </c>
      <c r="T280" s="124">
        <f t="shared" si="1083"/>
        <v>342545.89600000001</v>
      </c>
      <c r="U280" s="124"/>
      <c r="V280" s="124">
        <f t="shared" si="1037"/>
        <v>0</v>
      </c>
      <c r="W280" s="124"/>
      <c r="X280" s="124">
        <f t="shared" si="1038"/>
        <v>0</v>
      </c>
      <c r="Y280" s="124">
        <v>0</v>
      </c>
      <c r="Z280" s="124">
        <f t="shared" si="830"/>
        <v>0</v>
      </c>
      <c r="AA280" s="124"/>
      <c r="AB280" s="124"/>
      <c r="AC280" s="124"/>
      <c r="AD280" s="124">
        <f t="shared" si="1039"/>
        <v>0</v>
      </c>
      <c r="AE280" s="124"/>
      <c r="AF280" s="124"/>
      <c r="AG280" s="124">
        <v>65</v>
      </c>
      <c r="AH280" s="124">
        <f t="shared" si="1040"/>
        <v>4453096.648000001</v>
      </c>
      <c r="AI280" s="124"/>
      <c r="AJ280" s="124"/>
      <c r="AK280" s="124">
        <v>1</v>
      </c>
      <c r="AL280" s="124">
        <f t="shared" si="1084"/>
        <v>68509.179199999999</v>
      </c>
      <c r="AM280" s="124">
        <v>0</v>
      </c>
      <c r="AN280" s="124">
        <f t="shared" si="1085"/>
        <v>0</v>
      </c>
      <c r="AO280" s="124">
        <v>1</v>
      </c>
      <c r="AP280" s="124">
        <f t="shared" ref="AP280" si="1099">(AO280*$E280*$G280*$H280*$M280*$AP$13)/12*11+(AO280*$F280*$G280*$H280*$M280*$AP$13)/12</f>
        <v>68509.179199999999</v>
      </c>
      <c r="AQ280" s="124">
        <v>20</v>
      </c>
      <c r="AR280" s="124">
        <f t="shared" si="1044"/>
        <v>1644220.3008000003</v>
      </c>
      <c r="AS280" s="140">
        <f>1-1</f>
        <v>0</v>
      </c>
      <c r="AT280" s="124">
        <f t="shared" si="1045"/>
        <v>0</v>
      </c>
      <c r="AU280" s="124"/>
      <c r="AV280" s="129">
        <f t="shared" si="1096"/>
        <v>0</v>
      </c>
      <c r="AW280" s="124"/>
      <c r="AX280" s="124">
        <f t="shared" si="1047"/>
        <v>0</v>
      </c>
      <c r="AY280" s="124"/>
      <c r="AZ280" s="124">
        <f t="shared" si="1048"/>
        <v>0</v>
      </c>
      <c r="BA280" s="124"/>
      <c r="BB280" s="124">
        <f t="shared" si="1049"/>
        <v>0</v>
      </c>
      <c r="BC280" s="124">
        <v>0</v>
      </c>
      <c r="BD280" s="124">
        <f t="shared" si="1050"/>
        <v>0</v>
      </c>
      <c r="BE280" s="124">
        <v>0</v>
      </c>
      <c r="BF280" s="124">
        <f t="shared" si="1051"/>
        <v>0</v>
      </c>
      <c r="BG280" s="124">
        <v>0</v>
      </c>
      <c r="BH280" s="124">
        <f t="shared" si="1052"/>
        <v>0</v>
      </c>
      <c r="BI280" s="124"/>
      <c r="BJ280" s="124">
        <f t="shared" si="1094"/>
        <v>0</v>
      </c>
      <c r="BK280" s="124">
        <v>68</v>
      </c>
      <c r="BL280" s="124">
        <f t="shared" si="1054"/>
        <v>5590349.0227200016</v>
      </c>
      <c r="BM280" s="124">
        <v>0</v>
      </c>
      <c r="BN280" s="124">
        <f t="shared" si="1055"/>
        <v>0</v>
      </c>
      <c r="BO280" s="124">
        <v>0</v>
      </c>
      <c r="BP280" s="124">
        <f t="shared" si="1056"/>
        <v>0</v>
      </c>
      <c r="BQ280" s="124">
        <v>4</v>
      </c>
      <c r="BR280" s="124">
        <f t="shared" si="1057"/>
        <v>298949.14559999999</v>
      </c>
      <c r="BS280" s="124"/>
      <c r="BT280" s="124">
        <f t="shared" si="1086"/>
        <v>0</v>
      </c>
      <c r="BU280" s="124">
        <v>6</v>
      </c>
      <c r="BV280" s="124">
        <f t="shared" si="1097"/>
        <v>538108.46207999997</v>
      </c>
      <c r="BW280" s="124">
        <v>0</v>
      </c>
      <c r="BX280" s="129">
        <f t="shared" si="1060"/>
        <v>0</v>
      </c>
      <c r="BY280" s="124">
        <v>0</v>
      </c>
      <c r="BZ280" s="124">
        <f t="shared" si="1061"/>
        <v>0</v>
      </c>
      <c r="CA280" s="124">
        <v>0</v>
      </c>
      <c r="CB280" s="124">
        <f t="shared" si="1062"/>
        <v>0</v>
      </c>
      <c r="CC280" s="124"/>
      <c r="CD280" s="124">
        <f t="shared" si="1063"/>
        <v>0</v>
      </c>
      <c r="CE280" s="124">
        <v>0</v>
      </c>
      <c r="CF280" s="124">
        <f t="shared" si="1087"/>
        <v>0</v>
      </c>
      <c r="CG280" s="124">
        <v>0</v>
      </c>
      <c r="CH280" s="124">
        <f t="shared" si="1065"/>
        <v>0</v>
      </c>
      <c r="CI280" s="124"/>
      <c r="CJ280" s="124">
        <f t="shared" si="1088"/>
        <v>0</v>
      </c>
      <c r="CK280" s="124"/>
      <c r="CL280" s="124">
        <f t="shared" si="1089"/>
        <v>0</v>
      </c>
      <c r="CM280" s="124"/>
      <c r="CN280" s="124">
        <f t="shared" si="1090"/>
        <v>0</v>
      </c>
      <c r="CO280" s="124">
        <v>0</v>
      </c>
      <c r="CP280" s="124">
        <f t="shared" si="1091"/>
        <v>0</v>
      </c>
      <c r="CQ280" s="124"/>
      <c r="CR280" s="124">
        <f t="shared" si="1095"/>
        <v>0</v>
      </c>
      <c r="CS280" s="124">
        <v>7</v>
      </c>
      <c r="CT280" s="124">
        <f t="shared" ref="CT280" si="1100">(CS280*$E280*$G280*$H280*$N280*$CT$13)/12*11+(CS280*$F280*$G280*$H280*$N280*$CT$13)/12</f>
        <v>523161.00480000005</v>
      </c>
      <c r="CU280" s="124">
        <v>2</v>
      </c>
      <c r="CV280" s="124">
        <f t="shared" si="1098"/>
        <v>149474.57279999999</v>
      </c>
      <c r="CW280" s="124">
        <v>0</v>
      </c>
      <c r="CX280" s="124">
        <f t="shared" si="1073"/>
        <v>0</v>
      </c>
      <c r="CY280" s="140"/>
      <c r="CZ280" s="124">
        <f t="shared" si="1074"/>
        <v>0</v>
      </c>
      <c r="DA280" s="124">
        <v>0</v>
      </c>
      <c r="DB280" s="129">
        <f t="shared" si="1075"/>
        <v>0</v>
      </c>
      <c r="DC280" s="124"/>
      <c r="DD280" s="124">
        <f t="shared" si="1076"/>
        <v>0</v>
      </c>
      <c r="DE280" s="141"/>
      <c r="DF280" s="124">
        <f t="shared" si="1077"/>
        <v>0</v>
      </c>
      <c r="DG280" s="124">
        <v>0</v>
      </c>
      <c r="DH280" s="124">
        <f t="shared" si="1078"/>
        <v>0</v>
      </c>
      <c r="DI280" s="124"/>
      <c r="DJ280" s="124">
        <f t="shared" si="1092"/>
        <v>0</v>
      </c>
      <c r="DK280" s="124"/>
      <c r="DL280" s="129">
        <f t="shared" si="1093"/>
        <v>0</v>
      </c>
      <c r="DM280" s="124">
        <f t="shared" si="1081"/>
        <v>431</v>
      </c>
      <c r="DN280" s="124">
        <f t="shared" si="1081"/>
        <v>30941236.569600001</v>
      </c>
    </row>
    <row r="281" spans="1:118" ht="18.75" customHeight="1" x14ac:dyDescent="0.25">
      <c r="A281" s="104"/>
      <c r="B281" s="135">
        <v>241</v>
      </c>
      <c r="C281" s="235" t="s">
        <v>642</v>
      </c>
      <c r="D281" s="118" t="s">
        <v>643</v>
      </c>
      <c r="E281" s="107">
        <f t="shared" si="1082"/>
        <v>23460</v>
      </c>
      <c r="F281" s="108">
        <v>23500</v>
      </c>
      <c r="G281" s="136">
        <v>4.13</v>
      </c>
      <c r="H281" s="149">
        <v>0.8</v>
      </c>
      <c r="I281" s="150"/>
      <c r="J281" s="150"/>
      <c r="K281" s="150"/>
      <c r="L281" s="150"/>
      <c r="M281" s="122">
        <v>1.4</v>
      </c>
      <c r="N281" s="122">
        <v>1.68</v>
      </c>
      <c r="O281" s="122">
        <v>2.23</v>
      </c>
      <c r="P281" s="123">
        <v>2.57</v>
      </c>
      <c r="Q281" s="146">
        <v>162</v>
      </c>
      <c r="R281" s="124">
        <f t="shared" si="855"/>
        <v>19340401.449600004</v>
      </c>
      <c r="S281" s="146">
        <v>10</v>
      </c>
      <c r="T281" s="124">
        <f t="shared" si="1083"/>
        <v>1193851.9413333333</v>
      </c>
      <c r="U281" s="124"/>
      <c r="V281" s="124">
        <f t="shared" si="1037"/>
        <v>0</v>
      </c>
      <c r="W281" s="124"/>
      <c r="X281" s="124">
        <f t="shared" si="1038"/>
        <v>0</v>
      </c>
      <c r="Y281" s="124">
        <v>0</v>
      </c>
      <c r="Z281" s="124">
        <f t="shared" si="830"/>
        <v>0</v>
      </c>
      <c r="AA281" s="124"/>
      <c r="AB281" s="124"/>
      <c r="AC281" s="124"/>
      <c r="AD281" s="124">
        <f t="shared" si="1039"/>
        <v>0</v>
      </c>
      <c r="AE281" s="124"/>
      <c r="AF281" s="124"/>
      <c r="AG281" s="124">
        <v>25</v>
      </c>
      <c r="AH281" s="124">
        <f t="shared" si="1040"/>
        <v>2984629.853333334</v>
      </c>
      <c r="AI281" s="124"/>
      <c r="AJ281" s="124"/>
      <c r="AK281" s="124"/>
      <c r="AL281" s="124">
        <f t="shared" si="1041"/>
        <v>0</v>
      </c>
      <c r="AM281" s="124">
        <v>0</v>
      </c>
      <c r="AN281" s="124">
        <f t="shared" si="1085"/>
        <v>0</v>
      </c>
      <c r="AO281" s="124">
        <v>0</v>
      </c>
      <c r="AP281" s="124">
        <f>(AO281*$E281*$G281*$H281*$M281*$AP$13)</f>
        <v>0</v>
      </c>
      <c r="AQ281" s="124">
        <v>3</v>
      </c>
      <c r="AR281" s="124">
        <f t="shared" si="1044"/>
        <v>429786.69887999998</v>
      </c>
      <c r="AS281" s="140"/>
      <c r="AT281" s="124">
        <f t="shared" si="1045"/>
        <v>0</v>
      </c>
      <c r="AU281" s="124"/>
      <c r="AV281" s="129">
        <f t="shared" si="1096"/>
        <v>0</v>
      </c>
      <c r="AW281" s="124"/>
      <c r="AX281" s="124">
        <f t="shared" si="1047"/>
        <v>0</v>
      </c>
      <c r="AY281" s="124"/>
      <c r="AZ281" s="124">
        <f t="shared" si="1048"/>
        <v>0</v>
      </c>
      <c r="BA281" s="124"/>
      <c r="BB281" s="124">
        <f t="shared" si="1049"/>
        <v>0</v>
      </c>
      <c r="BC281" s="124">
        <v>0</v>
      </c>
      <c r="BD281" s="124">
        <f t="shared" si="1050"/>
        <v>0</v>
      </c>
      <c r="BE281" s="124">
        <v>0</v>
      </c>
      <c r="BF281" s="124">
        <f t="shared" si="1051"/>
        <v>0</v>
      </c>
      <c r="BG281" s="124">
        <v>0</v>
      </c>
      <c r="BH281" s="124">
        <f t="shared" si="1052"/>
        <v>0</v>
      </c>
      <c r="BI281" s="124"/>
      <c r="BJ281" s="124">
        <f t="shared" si="1094"/>
        <v>0</v>
      </c>
      <c r="BK281" s="124">
        <v>0</v>
      </c>
      <c r="BL281" s="124">
        <f t="shared" si="1054"/>
        <v>0</v>
      </c>
      <c r="BM281" s="124">
        <v>0</v>
      </c>
      <c r="BN281" s="124">
        <f t="shared" si="1055"/>
        <v>0</v>
      </c>
      <c r="BO281" s="124">
        <v>0</v>
      </c>
      <c r="BP281" s="124">
        <f t="shared" si="1056"/>
        <v>0</v>
      </c>
      <c r="BQ281" s="124">
        <v>0</v>
      </c>
      <c r="BR281" s="124">
        <f t="shared" si="1057"/>
        <v>0</v>
      </c>
      <c r="BS281" s="124"/>
      <c r="BT281" s="124">
        <f t="shared" si="1086"/>
        <v>0</v>
      </c>
      <c r="BU281" s="124">
        <v>0</v>
      </c>
      <c r="BV281" s="124">
        <f>(BU281*$E281*$G281*$H281*$N281*$BV$13)</f>
        <v>0</v>
      </c>
      <c r="BW281" s="124">
        <v>0</v>
      </c>
      <c r="BX281" s="129">
        <f>(BW281*$E281*$G281*$H281*$N281*$BX$13)</f>
        <v>0</v>
      </c>
      <c r="BY281" s="124">
        <v>0</v>
      </c>
      <c r="BZ281" s="124">
        <f t="shared" si="1061"/>
        <v>0</v>
      </c>
      <c r="CA281" s="124">
        <v>0</v>
      </c>
      <c r="CB281" s="124">
        <f t="shared" si="1062"/>
        <v>0</v>
      </c>
      <c r="CC281" s="124">
        <v>0</v>
      </c>
      <c r="CD281" s="124">
        <f t="shared" si="1063"/>
        <v>0</v>
      </c>
      <c r="CE281" s="124">
        <v>0</v>
      </c>
      <c r="CF281" s="124">
        <f t="shared" si="1087"/>
        <v>0</v>
      </c>
      <c r="CG281" s="124">
        <v>0</v>
      </c>
      <c r="CH281" s="124">
        <f t="shared" si="1065"/>
        <v>0</v>
      </c>
      <c r="CI281" s="124"/>
      <c r="CJ281" s="124">
        <f t="shared" si="1088"/>
        <v>0</v>
      </c>
      <c r="CK281" s="124"/>
      <c r="CL281" s="124">
        <f t="shared" si="1089"/>
        <v>0</v>
      </c>
      <c r="CM281" s="124"/>
      <c r="CN281" s="124">
        <f t="shared" si="1090"/>
        <v>0</v>
      </c>
      <c r="CO281" s="124">
        <v>0</v>
      </c>
      <c r="CP281" s="124">
        <f t="shared" si="1091"/>
        <v>0</v>
      </c>
      <c r="CQ281" s="124"/>
      <c r="CR281" s="124">
        <f t="shared" si="1095"/>
        <v>0</v>
      </c>
      <c r="CS281" s="124"/>
      <c r="CT281" s="124">
        <f>(CS281*$E281*$G281*$H281*$N281*$CT$13)</f>
        <v>0</v>
      </c>
      <c r="CU281" s="124">
        <v>0</v>
      </c>
      <c r="CV281" s="124">
        <f t="shared" si="1098"/>
        <v>0</v>
      </c>
      <c r="CW281" s="124">
        <v>0</v>
      </c>
      <c r="CX281" s="124">
        <f t="shared" si="1073"/>
        <v>0</v>
      </c>
      <c r="CY281" s="140"/>
      <c r="CZ281" s="124">
        <f t="shared" si="1074"/>
        <v>0</v>
      </c>
      <c r="DA281" s="124">
        <v>0</v>
      </c>
      <c r="DB281" s="129">
        <f t="shared" si="1075"/>
        <v>0</v>
      </c>
      <c r="DC281" s="124">
        <v>0</v>
      </c>
      <c r="DD281" s="124">
        <f t="shared" si="1076"/>
        <v>0</v>
      </c>
      <c r="DE281" s="141"/>
      <c r="DF281" s="124">
        <f t="shared" si="1077"/>
        <v>0</v>
      </c>
      <c r="DG281" s="124">
        <v>0</v>
      </c>
      <c r="DH281" s="124">
        <f t="shared" si="1078"/>
        <v>0</v>
      </c>
      <c r="DI281" s="124"/>
      <c r="DJ281" s="124">
        <f t="shared" si="1092"/>
        <v>0</v>
      </c>
      <c r="DK281" s="124"/>
      <c r="DL281" s="129">
        <f t="shared" si="1093"/>
        <v>0</v>
      </c>
      <c r="DM281" s="124">
        <f t="shared" si="1081"/>
        <v>200</v>
      </c>
      <c r="DN281" s="124">
        <f t="shared" si="1081"/>
        <v>23948669.943146672</v>
      </c>
    </row>
    <row r="282" spans="1:118" ht="18.75" customHeight="1" x14ac:dyDescent="0.25">
      <c r="A282" s="104"/>
      <c r="B282" s="135">
        <v>242</v>
      </c>
      <c r="C282" s="235" t="s">
        <v>644</v>
      </c>
      <c r="D282" s="118" t="s">
        <v>645</v>
      </c>
      <c r="E282" s="107">
        <f t="shared" si="1082"/>
        <v>23460</v>
      </c>
      <c r="F282" s="108">
        <v>23500</v>
      </c>
      <c r="G282" s="136">
        <v>6.08</v>
      </c>
      <c r="H282" s="149">
        <v>0.8</v>
      </c>
      <c r="I282" s="150"/>
      <c r="J282" s="150"/>
      <c r="K282" s="150"/>
      <c r="L282" s="121"/>
      <c r="M282" s="122">
        <v>1.4</v>
      </c>
      <c r="N282" s="122">
        <v>1.68</v>
      </c>
      <c r="O282" s="122">
        <v>2.23</v>
      </c>
      <c r="P282" s="123">
        <v>2.57</v>
      </c>
      <c r="Q282" s="146">
        <v>60</v>
      </c>
      <c r="R282" s="124">
        <f t="shared" si="855"/>
        <v>10545210.368000001</v>
      </c>
      <c r="S282" s="146">
        <v>20</v>
      </c>
      <c r="T282" s="124">
        <f t="shared" si="1083"/>
        <v>3515070.1226666672</v>
      </c>
      <c r="U282" s="124"/>
      <c r="V282" s="124">
        <f t="shared" si="1037"/>
        <v>0</v>
      </c>
      <c r="W282" s="124"/>
      <c r="X282" s="124">
        <f t="shared" si="1038"/>
        <v>0</v>
      </c>
      <c r="Y282" s="124">
        <v>1</v>
      </c>
      <c r="Z282" s="124">
        <f>(Y282*$E282*$G282*$H282*$M282*$Z$13)/12*4+(Y282*$E282*$G282*$H282*$M282*$Z$15)/12*7+(Y282*$F282*$G282*$H282*$M282*$Z$15)/12</f>
        <v>207710.95893333331</v>
      </c>
      <c r="AA282" s="124"/>
      <c r="AB282" s="124"/>
      <c r="AC282" s="124"/>
      <c r="AD282" s="124">
        <f t="shared" si="1039"/>
        <v>0</v>
      </c>
      <c r="AE282" s="124"/>
      <c r="AF282" s="124"/>
      <c r="AG282" s="124"/>
      <c r="AH282" s="124">
        <f t="shared" si="1040"/>
        <v>0</v>
      </c>
      <c r="AI282" s="124"/>
      <c r="AJ282" s="124"/>
      <c r="AK282" s="125"/>
      <c r="AL282" s="124">
        <f t="shared" si="1041"/>
        <v>0</v>
      </c>
      <c r="AM282" s="124">
        <v>0</v>
      </c>
      <c r="AN282" s="124">
        <f t="shared" si="1085"/>
        <v>0</v>
      </c>
      <c r="AO282" s="124">
        <v>0</v>
      </c>
      <c r="AP282" s="124">
        <f>(AO282*$E282*$G282*$H282*$M282*$AP$13)</f>
        <v>0</v>
      </c>
      <c r="AQ282" s="124"/>
      <c r="AR282" s="124">
        <f t="shared" si="1044"/>
        <v>0</v>
      </c>
      <c r="AS282" s="140"/>
      <c r="AT282" s="124">
        <f t="shared" si="1045"/>
        <v>0</v>
      </c>
      <c r="AU282" s="124"/>
      <c r="AV282" s="129">
        <f t="shared" si="1096"/>
        <v>0</v>
      </c>
      <c r="AW282" s="124"/>
      <c r="AX282" s="124">
        <f t="shared" si="1047"/>
        <v>0</v>
      </c>
      <c r="AY282" s="124">
        <v>0</v>
      </c>
      <c r="AZ282" s="124">
        <f t="shared" si="1048"/>
        <v>0</v>
      </c>
      <c r="BA282" s="124"/>
      <c r="BB282" s="124">
        <f t="shared" si="1049"/>
        <v>0</v>
      </c>
      <c r="BC282" s="124"/>
      <c r="BD282" s="124">
        <f t="shared" si="1050"/>
        <v>0</v>
      </c>
      <c r="BE282" s="124"/>
      <c r="BF282" s="124">
        <f t="shared" si="1051"/>
        <v>0</v>
      </c>
      <c r="BG282" s="124"/>
      <c r="BH282" s="124">
        <f t="shared" si="1052"/>
        <v>0</v>
      </c>
      <c r="BI282" s="124"/>
      <c r="BJ282" s="124">
        <f t="shared" si="1094"/>
        <v>0</v>
      </c>
      <c r="BK282" s="124">
        <v>1</v>
      </c>
      <c r="BL282" s="124">
        <f t="shared" si="1054"/>
        <v>210904.20736</v>
      </c>
      <c r="BM282" s="124"/>
      <c r="BN282" s="124">
        <f t="shared" si="1055"/>
        <v>0</v>
      </c>
      <c r="BO282" s="124"/>
      <c r="BP282" s="124">
        <f t="shared" si="1056"/>
        <v>0</v>
      </c>
      <c r="BQ282" s="124">
        <v>0</v>
      </c>
      <c r="BR282" s="124">
        <f>(BQ282*$E282*$G282*$H282*$N282*$BR$13)</f>
        <v>0</v>
      </c>
      <c r="BS282" s="124"/>
      <c r="BT282" s="124">
        <f t="shared" si="1086"/>
        <v>0</v>
      </c>
      <c r="BU282" s="124">
        <v>0</v>
      </c>
      <c r="BV282" s="124">
        <f>(BU282*$E282*$G282*$H282*$N282*$BV$13)</f>
        <v>0</v>
      </c>
      <c r="BW282" s="124">
        <v>0</v>
      </c>
      <c r="BX282" s="129">
        <f>(BW282*$E282*$G282*$H282*$N282*$BX$13)</f>
        <v>0</v>
      </c>
      <c r="BY282" s="124"/>
      <c r="BZ282" s="124">
        <f t="shared" si="1061"/>
        <v>0</v>
      </c>
      <c r="CA282" s="124"/>
      <c r="CB282" s="124">
        <f t="shared" si="1062"/>
        <v>0</v>
      </c>
      <c r="CC282" s="124"/>
      <c r="CD282" s="124">
        <f t="shared" si="1063"/>
        <v>0</v>
      </c>
      <c r="CE282" s="124">
        <v>0</v>
      </c>
      <c r="CF282" s="124">
        <f t="shared" si="1087"/>
        <v>0</v>
      </c>
      <c r="CG282" s="124"/>
      <c r="CH282" s="124">
        <f t="shared" si="1065"/>
        <v>0</v>
      </c>
      <c r="CI282" s="124"/>
      <c r="CJ282" s="124">
        <f t="shared" si="1088"/>
        <v>0</v>
      </c>
      <c r="CK282" s="124"/>
      <c r="CL282" s="124">
        <f t="shared" si="1089"/>
        <v>0</v>
      </c>
      <c r="CM282" s="124"/>
      <c r="CN282" s="124">
        <f t="shared" si="1090"/>
        <v>0</v>
      </c>
      <c r="CO282" s="124">
        <v>0</v>
      </c>
      <c r="CP282" s="124">
        <f t="shared" si="1091"/>
        <v>0</v>
      </c>
      <c r="CQ282" s="124"/>
      <c r="CR282" s="124">
        <f t="shared" si="1095"/>
        <v>0</v>
      </c>
      <c r="CS282" s="124"/>
      <c r="CT282" s="124">
        <f>(CS282*$E282*$G282*$H282*$N282*$CT$13)</f>
        <v>0</v>
      </c>
      <c r="CU282" s="124">
        <v>0</v>
      </c>
      <c r="CV282" s="124">
        <f>(CU282*$E282*$G282*$H282*$N282*$CV$13)</f>
        <v>0</v>
      </c>
      <c r="CW282" s="124"/>
      <c r="CX282" s="124">
        <f t="shared" si="1073"/>
        <v>0</v>
      </c>
      <c r="CY282" s="140"/>
      <c r="CZ282" s="124">
        <f t="shared" si="1074"/>
        <v>0</v>
      </c>
      <c r="DA282" s="124"/>
      <c r="DB282" s="129">
        <f t="shared" si="1075"/>
        <v>0</v>
      </c>
      <c r="DC282" s="124"/>
      <c r="DD282" s="124">
        <f t="shared" si="1076"/>
        <v>0</v>
      </c>
      <c r="DE282" s="141"/>
      <c r="DF282" s="124">
        <f t="shared" si="1077"/>
        <v>0</v>
      </c>
      <c r="DG282" s="124">
        <v>4</v>
      </c>
      <c r="DH282" s="124">
        <f t="shared" si="1078"/>
        <v>766924.39040000003</v>
      </c>
      <c r="DI282" s="124"/>
      <c r="DJ282" s="124">
        <f t="shared" si="1092"/>
        <v>0</v>
      </c>
      <c r="DK282" s="124"/>
      <c r="DL282" s="129">
        <f t="shared" si="1093"/>
        <v>0</v>
      </c>
      <c r="DM282" s="124">
        <f t="shared" si="1081"/>
        <v>86</v>
      </c>
      <c r="DN282" s="124">
        <f t="shared" si="1081"/>
        <v>15245820.047360001</v>
      </c>
    </row>
    <row r="283" spans="1:118" ht="21.75" customHeight="1" x14ac:dyDescent="0.25">
      <c r="A283" s="104"/>
      <c r="B283" s="135">
        <v>243</v>
      </c>
      <c r="C283" s="235" t="s">
        <v>646</v>
      </c>
      <c r="D283" s="118" t="s">
        <v>647</v>
      </c>
      <c r="E283" s="107">
        <f t="shared" si="1082"/>
        <v>23460</v>
      </c>
      <c r="F283" s="108">
        <v>23500</v>
      </c>
      <c r="G283" s="136">
        <v>7.12</v>
      </c>
      <c r="H283" s="149">
        <v>0.8</v>
      </c>
      <c r="I283" s="150"/>
      <c r="J283" s="150"/>
      <c r="K283" s="150"/>
      <c r="L283" s="121"/>
      <c r="M283" s="122">
        <v>1.4</v>
      </c>
      <c r="N283" s="122">
        <v>1.68</v>
      </c>
      <c r="O283" s="122">
        <v>2.23</v>
      </c>
      <c r="P283" s="123">
        <v>2.57</v>
      </c>
      <c r="Q283" s="146">
        <v>2</v>
      </c>
      <c r="R283" s="124">
        <f t="shared" si="855"/>
        <v>411633.21173333342</v>
      </c>
      <c r="S283" s="146">
        <v>25</v>
      </c>
      <c r="T283" s="124">
        <f t="shared" si="1083"/>
        <v>5145415.1466666665</v>
      </c>
      <c r="U283" s="124"/>
      <c r="V283" s="124">
        <f t="shared" si="1037"/>
        <v>0</v>
      </c>
      <c r="W283" s="124"/>
      <c r="X283" s="124">
        <f t="shared" si="1038"/>
        <v>0</v>
      </c>
      <c r="Y283" s="124"/>
      <c r="Z283" s="124">
        <f t="shared" si="830"/>
        <v>0</v>
      </c>
      <c r="AA283" s="124"/>
      <c r="AB283" s="124"/>
      <c r="AC283" s="124"/>
      <c r="AD283" s="124">
        <f t="shared" si="1039"/>
        <v>0</v>
      </c>
      <c r="AE283" s="124"/>
      <c r="AF283" s="124"/>
      <c r="AG283" s="124">
        <v>5</v>
      </c>
      <c r="AH283" s="124">
        <f t="shared" si="1040"/>
        <v>1029083.0293333334</v>
      </c>
      <c r="AI283" s="124"/>
      <c r="AJ283" s="124"/>
      <c r="AK283" s="125"/>
      <c r="AL283" s="124">
        <f t="shared" si="1041"/>
        <v>0</v>
      </c>
      <c r="AM283" s="124">
        <v>0</v>
      </c>
      <c r="AN283" s="124">
        <f t="shared" si="1085"/>
        <v>0</v>
      </c>
      <c r="AO283" s="124">
        <v>0</v>
      </c>
      <c r="AP283" s="124">
        <f>(AO283*$E283*$G283*$H283*$M283*$AP$13)</f>
        <v>0</v>
      </c>
      <c r="AQ283" s="124">
        <v>15</v>
      </c>
      <c r="AR283" s="124">
        <f t="shared" si="1044"/>
        <v>3704698.9056000002</v>
      </c>
      <c r="AS283" s="140"/>
      <c r="AT283" s="124">
        <f t="shared" si="1045"/>
        <v>0</v>
      </c>
      <c r="AU283" s="124"/>
      <c r="AV283" s="129">
        <f t="shared" si="1096"/>
        <v>0</v>
      </c>
      <c r="AW283" s="124"/>
      <c r="AX283" s="124">
        <f t="shared" si="1047"/>
        <v>0</v>
      </c>
      <c r="AY283" s="124">
        <v>0</v>
      </c>
      <c r="AZ283" s="124">
        <f t="shared" si="1048"/>
        <v>0</v>
      </c>
      <c r="BA283" s="124"/>
      <c r="BB283" s="124">
        <f t="shared" si="1049"/>
        <v>0</v>
      </c>
      <c r="BC283" s="124"/>
      <c r="BD283" s="124">
        <f t="shared" si="1050"/>
        <v>0</v>
      </c>
      <c r="BE283" s="124"/>
      <c r="BF283" s="124">
        <f t="shared" si="1051"/>
        <v>0</v>
      </c>
      <c r="BG283" s="124"/>
      <c r="BH283" s="124">
        <f t="shared" si="1052"/>
        <v>0</v>
      </c>
      <c r="BI283" s="124"/>
      <c r="BJ283" s="124">
        <f t="shared" si="1094"/>
        <v>0</v>
      </c>
      <c r="BK283" s="124">
        <v>95</v>
      </c>
      <c r="BL283" s="124">
        <f t="shared" si="1054"/>
        <v>23463093.068800002</v>
      </c>
      <c r="BM283" s="124"/>
      <c r="BN283" s="124">
        <f t="shared" si="1055"/>
        <v>0</v>
      </c>
      <c r="BO283" s="124"/>
      <c r="BP283" s="124">
        <f t="shared" si="1056"/>
        <v>0</v>
      </c>
      <c r="BQ283" s="124">
        <v>0</v>
      </c>
      <c r="BR283" s="124">
        <f>(BQ283*$E283*$G283*$H283*$N283*$BR$13)</f>
        <v>0</v>
      </c>
      <c r="BS283" s="124"/>
      <c r="BT283" s="124">
        <f t="shared" si="1086"/>
        <v>0</v>
      </c>
      <c r="BU283" s="124">
        <v>0</v>
      </c>
      <c r="BV283" s="124">
        <f>(BU283*$E283*$G283*$H283*$N283*$BV$13)</f>
        <v>0</v>
      </c>
      <c r="BW283" s="124">
        <v>0</v>
      </c>
      <c r="BX283" s="129">
        <f>(BW283*$E283*$G283*$H283*$N283*$BX$13)</f>
        <v>0</v>
      </c>
      <c r="BY283" s="124"/>
      <c r="BZ283" s="124">
        <f t="shared" si="1061"/>
        <v>0</v>
      </c>
      <c r="CA283" s="124"/>
      <c r="CB283" s="124">
        <f t="shared" si="1062"/>
        <v>0</v>
      </c>
      <c r="CC283" s="124"/>
      <c r="CD283" s="124">
        <f t="shared" si="1063"/>
        <v>0</v>
      </c>
      <c r="CE283" s="124">
        <v>0</v>
      </c>
      <c r="CF283" s="124">
        <f t="shared" si="1087"/>
        <v>0</v>
      </c>
      <c r="CG283" s="124"/>
      <c r="CH283" s="124">
        <f t="shared" si="1065"/>
        <v>0</v>
      </c>
      <c r="CI283" s="124"/>
      <c r="CJ283" s="124">
        <f t="shared" si="1088"/>
        <v>0</v>
      </c>
      <c r="CK283" s="124"/>
      <c r="CL283" s="124">
        <f t="shared" si="1089"/>
        <v>0</v>
      </c>
      <c r="CM283" s="124"/>
      <c r="CN283" s="124">
        <f t="shared" si="1090"/>
        <v>0</v>
      </c>
      <c r="CO283" s="124">
        <v>0</v>
      </c>
      <c r="CP283" s="124">
        <f t="shared" si="1091"/>
        <v>0</v>
      </c>
      <c r="CQ283" s="124"/>
      <c r="CR283" s="124">
        <f t="shared" si="1095"/>
        <v>0</v>
      </c>
      <c r="CS283" s="124"/>
      <c r="CT283" s="124">
        <f>(CS283*$E283*$G283*$H283*$N283*$CT$13)</f>
        <v>0</v>
      </c>
      <c r="CU283" s="124">
        <v>0</v>
      </c>
      <c r="CV283" s="124">
        <f>(CU283*$E283*$G283*$H283*$N283*$CV$13)</f>
        <v>0</v>
      </c>
      <c r="CW283" s="124"/>
      <c r="CX283" s="124">
        <f t="shared" si="1073"/>
        <v>0</v>
      </c>
      <c r="CY283" s="140"/>
      <c r="CZ283" s="124">
        <f t="shared" si="1074"/>
        <v>0</v>
      </c>
      <c r="DA283" s="124"/>
      <c r="DB283" s="129">
        <f t="shared" si="1075"/>
        <v>0</v>
      </c>
      <c r="DC283" s="124"/>
      <c r="DD283" s="124">
        <f t="shared" si="1076"/>
        <v>0</v>
      </c>
      <c r="DE283" s="141"/>
      <c r="DF283" s="124">
        <f t="shared" si="1077"/>
        <v>0</v>
      </c>
      <c r="DG283" s="124">
        <v>0</v>
      </c>
      <c r="DH283" s="124">
        <f t="shared" si="1078"/>
        <v>0</v>
      </c>
      <c r="DI283" s="124"/>
      <c r="DJ283" s="124">
        <f t="shared" si="1092"/>
        <v>0</v>
      </c>
      <c r="DK283" s="124"/>
      <c r="DL283" s="129">
        <f t="shared" si="1093"/>
        <v>0</v>
      </c>
      <c r="DM283" s="124">
        <f t="shared" si="1081"/>
        <v>142</v>
      </c>
      <c r="DN283" s="124">
        <f t="shared" si="1081"/>
        <v>33753923.362133339</v>
      </c>
    </row>
    <row r="284" spans="1:118" s="236" customFormat="1" ht="15.75" customHeight="1" x14ac:dyDescent="0.25">
      <c r="A284" s="104">
        <v>26</v>
      </c>
      <c r="B284" s="105"/>
      <c r="C284" s="105"/>
      <c r="D284" s="106" t="s">
        <v>648</v>
      </c>
      <c r="E284" s="107">
        <f t="shared" si="1082"/>
        <v>23460</v>
      </c>
      <c r="F284" s="108">
        <v>23500</v>
      </c>
      <c r="G284" s="196"/>
      <c r="H284" s="120"/>
      <c r="I284" s="121"/>
      <c r="J284" s="121"/>
      <c r="K284" s="121"/>
      <c r="L284" s="121"/>
      <c r="M284" s="133">
        <v>1.4</v>
      </c>
      <c r="N284" s="133">
        <v>1.68</v>
      </c>
      <c r="O284" s="133">
        <v>2.23</v>
      </c>
      <c r="P284" s="134">
        <v>2.57</v>
      </c>
      <c r="Q284" s="115">
        <f>SUM(Q285)</f>
        <v>0</v>
      </c>
      <c r="R284" s="115">
        <f t="shared" ref="R284:Z284" si="1101">SUM(R285)</f>
        <v>0</v>
      </c>
      <c r="S284" s="115">
        <f t="shared" si="1101"/>
        <v>0</v>
      </c>
      <c r="T284" s="115">
        <f t="shared" si="1101"/>
        <v>0</v>
      </c>
      <c r="U284" s="115">
        <f t="shared" si="1101"/>
        <v>0</v>
      </c>
      <c r="V284" s="115">
        <f t="shared" si="1101"/>
        <v>0</v>
      </c>
      <c r="W284" s="115">
        <f t="shared" si="1101"/>
        <v>0</v>
      </c>
      <c r="X284" s="115">
        <f t="shared" si="1101"/>
        <v>0</v>
      </c>
      <c r="Y284" s="115">
        <f t="shared" si="1101"/>
        <v>0</v>
      </c>
      <c r="Z284" s="115">
        <f t="shared" si="1101"/>
        <v>0</v>
      </c>
      <c r="AA284" s="115"/>
      <c r="AB284" s="115"/>
      <c r="AC284" s="115">
        <f t="shared" ref="AC284:AH284" si="1102">SUM(AC285)</f>
        <v>0</v>
      </c>
      <c r="AD284" s="115">
        <f t="shared" si="1102"/>
        <v>0</v>
      </c>
      <c r="AE284" s="115">
        <f t="shared" si="1102"/>
        <v>0</v>
      </c>
      <c r="AF284" s="115">
        <f t="shared" si="1102"/>
        <v>0</v>
      </c>
      <c r="AG284" s="115">
        <f t="shared" si="1102"/>
        <v>0</v>
      </c>
      <c r="AH284" s="115">
        <f t="shared" si="1102"/>
        <v>0</v>
      </c>
      <c r="AI284" s="115"/>
      <c r="AJ284" s="115"/>
      <c r="AK284" s="115">
        <f t="shared" ref="AK284:CV284" si="1103">SUM(AK285)</f>
        <v>100</v>
      </c>
      <c r="AL284" s="115">
        <f t="shared" si="1103"/>
        <v>2854549.1333333338</v>
      </c>
      <c r="AM284" s="115">
        <f t="shared" si="1103"/>
        <v>0</v>
      </c>
      <c r="AN284" s="115">
        <f t="shared" si="1103"/>
        <v>0</v>
      </c>
      <c r="AO284" s="115">
        <f t="shared" si="1103"/>
        <v>0</v>
      </c>
      <c r="AP284" s="115">
        <f t="shared" si="1103"/>
        <v>0</v>
      </c>
      <c r="AQ284" s="115">
        <f t="shared" si="1103"/>
        <v>0</v>
      </c>
      <c r="AR284" s="115">
        <f t="shared" si="1103"/>
        <v>0</v>
      </c>
      <c r="AS284" s="115">
        <f t="shared" si="1103"/>
        <v>0</v>
      </c>
      <c r="AT284" s="115">
        <f t="shared" si="1103"/>
        <v>0</v>
      </c>
      <c r="AU284" s="115">
        <f t="shared" si="1103"/>
        <v>0</v>
      </c>
      <c r="AV284" s="115">
        <f t="shared" si="1103"/>
        <v>0</v>
      </c>
      <c r="AW284" s="115">
        <f t="shared" si="1103"/>
        <v>0</v>
      </c>
      <c r="AX284" s="115">
        <f t="shared" si="1103"/>
        <v>0</v>
      </c>
      <c r="AY284" s="115">
        <f t="shared" si="1103"/>
        <v>0</v>
      </c>
      <c r="AZ284" s="115">
        <f t="shared" si="1103"/>
        <v>0</v>
      </c>
      <c r="BA284" s="115">
        <f t="shared" si="1103"/>
        <v>0</v>
      </c>
      <c r="BB284" s="115">
        <f t="shared" si="1103"/>
        <v>0</v>
      </c>
      <c r="BC284" s="115">
        <f t="shared" si="1103"/>
        <v>0</v>
      </c>
      <c r="BD284" s="115">
        <f t="shared" si="1103"/>
        <v>0</v>
      </c>
      <c r="BE284" s="115">
        <f t="shared" si="1103"/>
        <v>0</v>
      </c>
      <c r="BF284" s="115">
        <f t="shared" si="1103"/>
        <v>0</v>
      </c>
      <c r="BG284" s="115">
        <f t="shared" si="1103"/>
        <v>0</v>
      </c>
      <c r="BH284" s="115">
        <f t="shared" si="1103"/>
        <v>0</v>
      </c>
      <c r="BI284" s="115">
        <f t="shared" si="1103"/>
        <v>2</v>
      </c>
      <c r="BJ284" s="115">
        <f t="shared" si="1103"/>
        <v>62281.071999999993</v>
      </c>
      <c r="BK284" s="115">
        <f t="shared" si="1103"/>
        <v>0</v>
      </c>
      <c r="BL284" s="115">
        <f t="shared" si="1103"/>
        <v>0</v>
      </c>
      <c r="BM284" s="115">
        <f t="shared" si="1103"/>
        <v>0</v>
      </c>
      <c r="BN284" s="115">
        <f t="shared" si="1103"/>
        <v>0</v>
      </c>
      <c r="BO284" s="115">
        <f t="shared" si="1103"/>
        <v>0</v>
      </c>
      <c r="BP284" s="115">
        <f t="shared" si="1103"/>
        <v>0</v>
      </c>
      <c r="BQ284" s="115">
        <f t="shared" si="1103"/>
        <v>2</v>
      </c>
      <c r="BR284" s="115">
        <f t="shared" si="1103"/>
        <v>62281.071999999993</v>
      </c>
      <c r="BS284" s="115">
        <f t="shared" si="1103"/>
        <v>3</v>
      </c>
      <c r="BT284" s="115">
        <f t="shared" si="1103"/>
        <v>84079.447200000024</v>
      </c>
      <c r="BU284" s="115">
        <f t="shared" si="1103"/>
        <v>3</v>
      </c>
      <c r="BV284" s="115">
        <f t="shared" si="1103"/>
        <v>112105.92959999999</v>
      </c>
      <c r="BW284" s="115">
        <f t="shared" si="1103"/>
        <v>5</v>
      </c>
      <c r="BX284" s="115">
        <f t="shared" si="1103"/>
        <v>186843.21599999999</v>
      </c>
      <c r="BY284" s="115">
        <f t="shared" si="1103"/>
        <v>0</v>
      </c>
      <c r="BZ284" s="115">
        <f t="shared" si="1103"/>
        <v>0</v>
      </c>
      <c r="CA284" s="115">
        <f t="shared" si="1103"/>
        <v>0</v>
      </c>
      <c r="CB284" s="115">
        <f t="shared" si="1103"/>
        <v>0</v>
      </c>
      <c r="CC284" s="115">
        <f t="shared" si="1103"/>
        <v>0</v>
      </c>
      <c r="CD284" s="115">
        <f t="shared" si="1103"/>
        <v>0</v>
      </c>
      <c r="CE284" s="115">
        <f t="shared" si="1103"/>
        <v>0</v>
      </c>
      <c r="CF284" s="115">
        <f t="shared" si="1103"/>
        <v>0</v>
      </c>
      <c r="CG284" s="115">
        <f t="shared" si="1103"/>
        <v>0</v>
      </c>
      <c r="CH284" s="115">
        <f t="shared" si="1103"/>
        <v>0</v>
      </c>
      <c r="CI284" s="115">
        <f t="shared" si="1103"/>
        <v>0</v>
      </c>
      <c r="CJ284" s="115">
        <f t="shared" si="1103"/>
        <v>0</v>
      </c>
      <c r="CK284" s="115">
        <f t="shared" si="1103"/>
        <v>0</v>
      </c>
      <c r="CL284" s="115">
        <f t="shared" si="1103"/>
        <v>0</v>
      </c>
      <c r="CM284" s="115">
        <f t="shared" si="1103"/>
        <v>1</v>
      </c>
      <c r="CN284" s="115">
        <f t="shared" si="1103"/>
        <v>25950.446666666667</v>
      </c>
      <c r="CO284" s="115">
        <f t="shared" si="1103"/>
        <v>10</v>
      </c>
      <c r="CP284" s="115">
        <f t="shared" si="1103"/>
        <v>233554.02</v>
      </c>
      <c r="CQ284" s="115">
        <f t="shared" si="1103"/>
        <v>2</v>
      </c>
      <c r="CR284" s="115">
        <f t="shared" si="1103"/>
        <v>51900.893333333333</v>
      </c>
      <c r="CS284" s="115">
        <f t="shared" si="1103"/>
        <v>0</v>
      </c>
      <c r="CT284" s="115">
        <f t="shared" si="1103"/>
        <v>0</v>
      </c>
      <c r="CU284" s="115">
        <f t="shared" si="1103"/>
        <v>10</v>
      </c>
      <c r="CV284" s="115">
        <f t="shared" si="1103"/>
        <v>311405.36</v>
      </c>
      <c r="CW284" s="115">
        <f t="shared" ref="CW284:DN284" si="1104">SUM(CW285)</f>
        <v>0</v>
      </c>
      <c r="CX284" s="115">
        <f t="shared" si="1104"/>
        <v>0</v>
      </c>
      <c r="CY284" s="115">
        <f t="shared" si="1104"/>
        <v>0</v>
      </c>
      <c r="CZ284" s="115">
        <f t="shared" si="1104"/>
        <v>0</v>
      </c>
      <c r="DA284" s="115">
        <f t="shared" si="1104"/>
        <v>0</v>
      </c>
      <c r="DB284" s="115">
        <f t="shared" si="1104"/>
        <v>0</v>
      </c>
      <c r="DC284" s="115">
        <f t="shared" si="1104"/>
        <v>0</v>
      </c>
      <c r="DD284" s="115">
        <f t="shared" si="1104"/>
        <v>0</v>
      </c>
      <c r="DE284" s="115">
        <f t="shared" si="1104"/>
        <v>0</v>
      </c>
      <c r="DF284" s="115">
        <f t="shared" si="1104"/>
        <v>0</v>
      </c>
      <c r="DG284" s="115">
        <f t="shared" si="1104"/>
        <v>0</v>
      </c>
      <c r="DH284" s="115">
        <f t="shared" si="1104"/>
        <v>0</v>
      </c>
      <c r="DI284" s="115">
        <f t="shared" si="1104"/>
        <v>0</v>
      </c>
      <c r="DJ284" s="115">
        <f t="shared" si="1104"/>
        <v>0</v>
      </c>
      <c r="DK284" s="115">
        <f t="shared" si="1104"/>
        <v>1</v>
      </c>
      <c r="DL284" s="115">
        <f t="shared" si="1104"/>
        <v>38110.084533333327</v>
      </c>
      <c r="DM284" s="115">
        <f t="shared" si="1104"/>
        <v>139</v>
      </c>
      <c r="DN284" s="115">
        <f t="shared" si="1104"/>
        <v>4023060.6746666674</v>
      </c>
    </row>
    <row r="285" spans="1:118" ht="35.25" customHeight="1" x14ac:dyDescent="0.25">
      <c r="A285" s="104"/>
      <c r="B285" s="135">
        <v>244</v>
      </c>
      <c r="C285" s="235" t="s">
        <v>649</v>
      </c>
      <c r="D285" s="197" t="s">
        <v>650</v>
      </c>
      <c r="E285" s="107">
        <f t="shared" si="1082"/>
        <v>23460</v>
      </c>
      <c r="F285" s="108">
        <v>23500</v>
      </c>
      <c r="G285" s="136">
        <v>0.79</v>
      </c>
      <c r="H285" s="120">
        <v>1</v>
      </c>
      <c r="I285" s="121"/>
      <c r="J285" s="121"/>
      <c r="K285" s="121"/>
      <c r="L285" s="121"/>
      <c r="M285" s="122">
        <v>1.4</v>
      </c>
      <c r="N285" s="122">
        <v>1.68</v>
      </c>
      <c r="O285" s="122">
        <v>2.23</v>
      </c>
      <c r="P285" s="123">
        <v>2.57</v>
      </c>
      <c r="Q285" s="124"/>
      <c r="R285" s="124">
        <f t="shared" si="855"/>
        <v>0</v>
      </c>
      <c r="S285" s="124"/>
      <c r="T285" s="124">
        <f>(S285*$E285*$G285*$H285*$M285*$T$13)</f>
        <v>0</v>
      </c>
      <c r="U285" s="124"/>
      <c r="V285" s="124">
        <f>(U285*$E285*$G285*$H285*$M285*$V$13)</f>
        <v>0</v>
      </c>
      <c r="W285" s="124"/>
      <c r="X285" s="124">
        <f>(W285*$E285*$G285*$H285*$M285*$X$13)</f>
        <v>0</v>
      </c>
      <c r="Y285" s="124"/>
      <c r="Z285" s="124">
        <f t="shared" si="830"/>
        <v>0</v>
      </c>
      <c r="AA285" s="124"/>
      <c r="AB285" s="124"/>
      <c r="AC285" s="124"/>
      <c r="AD285" s="124">
        <f>(AC285*$E285*$G285*$H285*$M285*$AD$13)</f>
        <v>0</v>
      </c>
      <c r="AE285" s="124"/>
      <c r="AF285" s="124"/>
      <c r="AG285" s="124"/>
      <c r="AH285" s="124">
        <f>(AG285*$E285*$G285*$H285*$M285*$AH$13)</f>
        <v>0</v>
      </c>
      <c r="AI285" s="124"/>
      <c r="AJ285" s="124"/>
      <c r="AK285" s="124">
        <v>100</v>
      </c>
      <c r="AL285" s="124">
        <f t="shared" ref="AL285" si="1105">(AK285*$E285*$G285*$H285*$M285*$AL$13)/12*11+(AK285*$F285*$G285*$H285*$M285*$AL$13)/12</f>
        <v>2854549.1333333338</v>
      </c>
      <c r="AM285" s="124"/>
      <c r="AN285" s="124">
        <f>(AM285*$E285*$G285*$H285*$M285*$AN$13)</f>
        <v>0</v>
      </c>
      <c r="AO285" s="124"/>
      <c r="AP285" s="124">
        <f>(AO285*$E285*$G285*$H285*$M285*$AP$13)</f>
        <v>0</v>
      </c>
      <c r="AQ285" s="124"/>
      <c r="AR285" s="124">
        <f>(AQ285*$E285*$G285*$H285*$N285*$AR$13)</f>
        <v>0</v>
      </c>
      <c r="AS285" s="140">
        <v>0</v>
      </c>
      <c r="AT285" s="124">
        <f>(AS285*$E285*$G285*$H285*$N285*$AT$13)/12*4+(AS285*$E285*$G285*$H285*$N285*$AT$15)/12*8</f>
        <v>0</v>
      </c>
      <c r="AU285" s="124"/>
      <c r="AV285" s="129">
        <f>(AU285*$E285*$G285*$H285*$N285*$AV$13)</f>
        <v>0</v>
      </c>
      <c r="AW285" s="153"/>
      <c r="AX285" s="124">
        <f>(AW285*$E285*$G285*$H285*$M285*$AX$13)</f>
        <v>0</v>
      </c>
      <c r="AY285" s="124"/>
      <c r="AZ285" s="124">
        <f>(AY285*$E285*$G285*$H285*$M285*$AZ$13)</f>
        <v>0</v>
      </c>
      <c r="BA285" s="124"/>
      <c r="BB285" s="124">
        <f>(BA285*$E285*$G285*$H285*$M285*$BB$13)</f>
        <v>0</v>
      </c>
      <c r="BC285" s="124"/>
      <c r="BD285" s="124">
        <f>(BC285*$E285*$G285*$H285*$M285*$BD$13)</f>
        <v>0</v>
      </c>
      <c r="BE285" s="124"/>
      <c r="BF285" s="124">
        <f>(BE285*$E285*$G285*$H285*$M285*$BF$13)</f>
        <v>0</v>
      </c>
      <c r="BG285" s="124"/>
      <c r="BH285" s="124">
        <f>(BG285*$E285*$G285*$H285*$M285*$BH$13)</f>
        <v>0</v>
      </c>
      <c r="BI285" s="124">
        <v>2</v>
      </c>
      <c r="BJ285" s="124">
        <f>(BI285*$E285*$G285*$H285*$M285*$BJ$13)/12*11+(BI285*$F285*$G285*$H285*$M285*$BJ$13)/12</f>
        <v>62281.071999999993</v>
      </c>
      <c r="BK285" s="124"/>
      <c r="BL285" s="124">
        <f>(BK285*$E285*$G285*$H285*$N285*$BL$13)</f>
        <v>0</v>
      </c>
      <c r="BM285" s="124"/>
      <c r="BN285" s="124">
        <f>(BM285*$E285*$G285*$H285*$N285*$BN$13)</f>
        <v>0</v>
      </c>
      <c r="BO285" s="124"/>
      <c r="BP285" s="124">
        <f>(BO285*$E285*$G285*$H285*$N285*$BP$13)</f>
        <v>0</v>
      </c>
      <c r="BQ285" s="124">
        <v>2</v>
      </c>
      <c r="BR285" s="124">
        <f t="shared" ref="BR285" si="1106">(BQ285*$E285*$G285*$H285*$N285*$BR$13)/12*11+(BQ285*$F285*$G285*$H285*$N285*$BR$13)/12</f>
        <v>62281.071999999993</v>
      </c>
      <c r="BS285" s="124">
        <v>3</v>
      </c>
      <c r="BT285" s="124">
        <f t="shared" ref="BT285" si="1107">(BS285*$E285*$G285*$H285*$N285*$BT$13)/12*11+(BS285*$F285*$G285*$H285*$N285*$BT$13)/12</f>
        <v>84079.447200000024</v>
      </c>
      <c r="BU285" s="124">
        <v>3</v>
      </c>
      <c r="BV285" s="124">
        <f t="shared" ref="BV285" si="1108">(BU285*$E285*$G285*$H285*$N285*$BV$13)/12*11+(BU285*$F285*$G285*$H285*$N285*$BV$13)/12</f>
        <v>112105.92959999999</v>
      </c>
      <c r="BW285" s="124">
        <v>5</v>
      </c>
      <c r="BX285" s="129">
        <f t="shared" ref="BX285" si="1109">(BW285*$E285*$G285*$H285*$N285*$BX$13)/12*11+(BW285*$F285*$G285*$H285*$N285*$BX$13)/12</f>
        <v>186843.21599999999</v>
      </c>
      <c r="BY285" s="124"/>
      <c r="BZ285" s="124">
        <f>(BY285*$E285*$G285*$H285*$M285*$BZ$13)</f>
        <v>0</v>
      </c>
      <c r="CA285" s="124"/>
      <c r="CB285" s="124">
        <f>(CA285*$E285*$G285*$H285*$M285*$CB$13)</f>
        <v>0</v>
      </c>
      <c r="CC285" s="124"/>
      <c r="CD285" s="124">
        <f>(CC285*$E285*$G285*$H285*$M285*$CD$13)</f>
        <v>0</v>
      </c>
      <c r="CE285" s="124"/>
      <c r="CF285" s="124">
        <f>(CE285*$E285*$G285*$H285*$N285*$CF$13)</f>
        <v>0</v>
      </c>
      <c r="CG285" s="124"/>
      <c r="CH285" s="124">
        <f>(CG285*$E285*$G285*$H285*$M285*$CH$13)</f>
        <v>0</v>
      </c>
      <c r="CI285" s="124"/>
      <c r="CJ285" s="124">
        <f>(CI285*$E285*$G285*$H285*$M285*$CJ$13)</f>
        <v>0</v>
      </c>
      <c r="CK285" s="124"/>
      <c r="CL285" s="124">
        <f>(CK285*$E285*$G285*$H285*$M285*$CL$13)</f>
        <v>0</v>
      </c>
      <c r="CM285" s="124">
        <v>1</v>
      </c>
      <c r="CN285" s="124">
        <f t="shared" ref="CN285" si="1110">(CM285*$E285*$G285*$H285*$M285*$CN$13)/12*11+(CM285*$F285*$G285*$H285*$M285*$CN$13)/12</f>
        <v>25950.446666666667</v>
      </c>
      <c r="CO285" s="124">
        <v>10</v>
      </c>
      <c r="CP285" s="124">
        <f>(CO285*$E285*$G285*$H285*$M285*$CP$13)/12*11+(CO285*$F285*$G285*$H285*$M285*$CP$13)/12</f>
        <v>233554.02</v>
      </c>
      <c r="CQ285" s="124">
        <v>2</v>
      </c>
      <c r="CR285" s="124">
        <f t="shared" ref="CR285" si="1111">(CQ285*$E285*$G285*$H285*$M285*$CR$13)/12*11+(CQ285*$F285*$G285*$H285*$M285*$CR$13)/12</f>
        <v>51900.893333333333</v>
      </c>
      <c r="CS285" s="124"/>
      <c r="CT285" s="124">
        <f>(CS285*$E285*$G285*$H285*$N285*$CT$13)</f>
        <v>0</v>
      </c>
      <c r="CU285" s="124">
        <v>10</v>
      </c>
      <c r="CV285" s="124">
        <f t="shared" ref="CV285" si="1112">(CU285*$E285*$G285*$H285*$N285*$CV$13)/12*11+(CU285*$F285*$G285*$H285*$N285*$CV$13)/12</f>
        <v>311405.36</v>
      </c>
      <c r="CW285" s="124"/>
      <c r="CX285" s="124">
        <f>(CW285*$E285*$G285*$H285*$N285*$CX$13)</f>
        <v>0</v>
      </c>
      <c r="CY285" s="140">
        <v>0</v>
      </c>
      <c r="CZ285" s="124">
        <f>(CY285*$E285*$G285*$H285*$N285*$CZ$13)</f>
        <v>0</v>
      </c>
      <c r="DA285" s="124"/>
      <c r="DB285" s="129">
        <f>(DA285*$E285*$G285*$H285*$N285*$DB$13)</f>
        <v>0</v>
      </c>
      <c r="DC285" s="124"/>
      <c r="DD285" s="124">
        <f>(DC285*$E285*$G285*$H285*$N285*$DD$13)</f>
        <v>0</v>
      </c>
      <c r="DE285" s="141"/>
      <c r="DF285" s="124">
        <f>(DE285*$E285*$G285*$H285*$N285*$DF$13)</f>
        <v>0</v>
      </c>
      <c r="DG285" s="124"/>
      <c r="DH285" s="124">
        <f>(DG285*$E285*$G285*$H285*$N285*$DH$13)</f>
        <v>0</v>
      </c>
      <c r="DI285" s="124"/>
      <c r="DJ285" s="124">
        <f>(DI285*$E285*$G285*$H285*$O285*$DJ$13)</f>
        <v>0</v>
      </c>
      <c r="DK285" s="124">
        <v>1</v>
      </c>
      <c r="DL285" s="129">
        <f t="shared" ref="DL285" si="1113">(DK285*$E285*$G285*$H285*$P285*$DL$13)/12*11+(DK285*$F285*$G285*$H285*$P285*$DL$13)/12</f>
        <v>38110.084533333327</v>
      </c>
      <c r="DM285" s="124">
        <f>SUM(Q285,S285,U285,W285,Y285,AA285,AC285,AE285,AG285,AI285,AK285,AM285,AS285,AW285,AY285,CC285,AO285,BC285,BE285,BG285,CQ285,BI285,BK285,AQ285,BO285,AU285,CS285,BQ285,CU285,BS285,BU285,BW285,CE285,BY285,CA285,CG285,CI285,CK285,CM285,CO285,CW285,CY285,BM285,BA285,DA285,DC285,DE285,DG285,DI285,DK285)</f>
        <v>139</v>
      </c>
      <c r="DN285" s="124">
        <f>SUM(R285,T285,V285,X285,Z285,AB285,AD285,AF285,AH285,AJ285,AL285,AN285,AT285,AX285,AZ285,CD285,AP285,BD285,BF285,BH285,CR285,BJ285,BL285,AR285,BP285,AV285,CT285,BR285,CV285,BT285,BV285,BX285,CF285,BZ285,CB285,CH285,CJ285,CL285,CN285,CP285,CX285,CZ285,BN285,BB285,DB285,DD285,DF285,DH285,DJ285,DL285)</f>
        <v>4023060.6746666674</v>
      </c>
    </row>
    <row r="286" spans="1:118" s="236" customFormat="1" ht="15.75" customHeight="1" x14ac:dyDescent="0.25">
      <c r="A286" s="104">
        <v>27</v>
      </c>
      <c r="B286" s="105"/>
      <c r="C286" s="105"/>
      <c r="D286" s="106" t="s">
        <v>651</v>
      </c>
      <c r="E286" s="107">
        <f t="shared" si="1082"/>
        <v>23460</v>
      </c>
      <c r="F286" s="108">
        <v>23500</v>
      </c>
      <c r="G286" s="198"/>
      <c r="H286" s="120"/>
      <c r="I286" s="121"/>
      <c r="J286" s="121"/>
      <c r="K286" s="121"/>
      <c r="L286" s="121"/>
      <c r="M286" s="133">
        <v>1.4</v>
      </c>
      <c r="N286" s="133">
        <v>1.68</v>
      </c>
      <c r="O286" s="133">
        <v>2.23</v>
      </c>
      <c r="P286" s="134">
        <v>2.57</v>
      </c>
      <c r="Q286" s="115">
        <f>SUM(Q287:Q300)</f>
        <v>755</v>
      </c>
      <c r="R286" s="115">
        <f t="shared" ref="R286:Z286" si="1114">SUM(R287:R300)</f>
        <v>23509560.792666666</v>
      </c>
      <c r="S286" s="115">
        <f t="shared" si="1114"/>
        <v>1475</v>
      </c>
      <c r="T286" s="115">
        <f t="shared" si="1114"/>
        <v>40708038.653333344</v>
      </c>
      <c r="U286" s="115">
        <f t="shared" si="1114"/>
        <v>434</v>
      </c>
      <c r="V286" s="115">
        <f t="shared" si="1114"/>
        <v>12535784.053753333</v>
      </c>
      <c r="W286" s="115">
        <f t="shared" si="1114"/>
        <v>0</v>
      </c>
      <c r="X286" s="115">
        <f t="shared" si="1114"/>
        <v>0</v>
      </c>
      <c r="Y286" s="115">
        <f t="shared" si="1114"/>
        <v>73</v>
      </c>
      <c r="Z286" s="115">
        <f t="shared" si="1114"/>
        <v>3104134.3759999997</v>
      </c>
      <c r="AA286" s="115"/>
      <c r="AB286" s="115"/>
      <c r="AC286" s="115">
        <f t="shared" ref="AC286:AH286" si="1115">SUM(AC287:AC300)</f>
        <v>0</v>
      </c>
      <c r="AD286" s="115">
        <f t="shared" si="1115"/>
        <v>0</v>
      </c>
      <c r="AE286" s="115">
        <f t="shared" si="1115"/>
        <v>0</v>
      </c>
      <c r="AF286" s="115">
        <f t="shared" si="1115"/>
        <v>0</v>
      </c>
      <c r="AG286" s="115">
        <f t="shared" si="1115"/>
        <v>424</v>
      </c>
      <c r="AH286" s="115">
        <f t="shared" si="1115"/>
        <v>11768691.806666667</v>
      </c>
      <c r="AI286" s="115"/>
      <c r="AJ286" s="115"/>
      <c r="AK286" s="115">
        <f t="shared" ref="AK286:CV286" si="1116">SUM(AK287:AK300)</f>
        <v>6</v>
      </c>
      <c r="AL286" s="115">
        <f t="shared" si="1116"/>
        <v>165852.91800000001</v>
      </c>
      <c r="AM286" s="115">
        <f t="shared" si="1116"/>
        <v>1406</v>
      </c>
      <c r="AN286" s="115">
        <f t="shared" si="1116"/>
        <v>32790097.493999999</v>
      </c>
      <c r="AO286" s="115">
        <f t="shared" si="1116"/>
        <v>1970</v>
      </c>
      <c r="AP286" s="115">
        <f t="shared" si="1116"/>
        <v>53181334.359999999</v>
      </c>
      <c r="AQ286" s="115">
        <f t="shared" si="1116"/>
        <v>1207</v>
      </c>
      <c r="AR286" s="115">
        <f t="shared" si="1116"/>
        <v>38229422.800800003</v>
      </c>
      <c r="AS286" s="115">
        <f t="shared" si="1116"/>
        <v>0</v>
      </c>
      <c r="AT286" s="115">
        <f t="shared" si="1116"/>
        <v>0</v>
      </c>
      <c r="AU286" s="115">
        <f t="shared" si="1116"/>
        <v>340</v>
      </c>
      <c r="AV286" s="115">
        <f t="shared" si="1116"/>
        <v>11092416.596800001</v>
      </c>
      <c r="AW286" s="115">
        <f t="shared" si="1116"/>
        <v>0</v>
      </c>
      <c r="AX286" s="115">
        <f t="shared" si="1116"/>
        <v>0</v>
      </c>
      <c r="AY286" s="115">
        <f t="shared" si="1116"/>
        <v>0</v>
      </c>
      <c r="AZ286" s="115">
        <f t="shared" si="1116"/>
        <v>0</v>
      </c>
      <c r="BA286" s="115">
        <f t="shared" si="1116"/>
        <v>0</v>
      </c>
      <c r="BB286" s="115">
        <f t="shared" si="1116"/>
        <v>0</v>
      </c>
      <c r="BC286" s="115">
        <f t="shared" si="1116"/>
        <v>0</v>
      </c>
      <c r="BD286" s="115">
        <f t="shared" si="1116"/>
        <v>0</v>
      </c>
      <c r="BE286" s="115">
        <f t="shared" si="1116"/>
        <v>0</v>
      </c>
      <c r="BF286" s="115">
        <f t="shared" si="1116"/>
        <v>0</v>
      </c>
      <c r="BG286" s="115">
        <f t="shared" si="1116"/>
        <v>0</v>
      </c>
      <c r="BH286" s="115">
        <f t="shared" si="1116"/>
        <v>0</v>
      </c>
      <c r="BI286" s="115">
        <f t="shared" si="1116"/>
        <v>389</v>
      </c>
      <c r="BJ286" s="115">
        <f t="shared" si="1116"/>
        <v>11385216.471999997</v>
      </c>
      <c r="BK286" s="115">
        <f t="shared" si="1116"/>
        <v>1515</v>
      </c>
      <c r="BL286" s="115">
        <f t="shared" si="1116"/>
        <v>49506120.417599998</v>
      </c>
      <c r="BM286" s="115">
        <f t="shared" si="1116"/>
        <v>980</v>
      </c>
      <c r="BN286" s="115">
        <f t="shared" si="1116"/>
        <v>28241706.864</v>
      </c>
      <c r="BO286" s="115">
        <f t="shared" si="1116"/>
        <v>0</v>
      </c>
      <c r="BP286" s="115">
        <f t="shared" si="1116"/>
        <v>0</v>
      </c>
      <c r="BQ286" s="115">
        <f t="shared" si="1116"/>
        <v>428</v>
      </c>
      <c r="BR286" s="115">
        <f t="shared" si="1116"/>
        <v>12430198.255999999</v>
      </c>
      <c r="BS286" s="115">
        <f t="shared" si="1116"/>
        <v>1200</v>
      </c>
      <c r="BT286" s="115">
        <f t="shared" si="1116"/>
        <v>32354622.719999999</v>
      </c>
      <c r="BU286" s="115">
        <f t="shared" si="1116"/>
        <v>594</v>
      </c>
      <c r="BV286" s="115">
        <f t="shared" si="1116"/>
        <v>20361653.356800001</v>
      </c>
      <c r="BW286" s="115">
        <f t="shared" si="1116"/>
        <v>840</v>
      </c>
      <c r="BX286" s="115">
        <f t="shared" si="1116"/>
        <v>29062397.951999992</v>
      </c>
      <c r="BY286" s="115">
        <f t="shared" si="1116"/>
        <v>516</v>
      </c>
      <c r="BZ286" s="115">
        <f t="shared" si="1116"/>
        <v>12702579.4</v>
      </c>
      <c r="CA286" s="115">
        <f t="shared" si="1116"/>
        <v>915</v>
      </c>
      <c r="CB286" s="115">
        <f t="shared" si="1116"/>
        <v>22413630.726666667</v>
      </c>
      <c r="CC286" s="115">
        <f t="shared" si="1116"/>
        <v>0</v>
      </c>
      <c r="CD286" s="115">
        <f t="shared" si="1116"/>
        <v>0</v>
      </c>
      <c r="CE286" s="115">
        <f t="shared" si="1116"/>
        <v>729</v>
      </c>
      <c r="CF286" s="115">
        <f t="shared" si="1116"/>
        <v>21291454.575999998</v>
      </c>
      <c r="CG286" s="115">
        <f t="shared" si="1116"/>
        <v>0</v>
      </c>
      <c r="CH286" s="115">
        <f t="shared" si="1116"/>
        <v>0</v>
      </c>
      <c r="CI286" s="115">
        <f t="shared" si="1116"/>
        <v>262</v>
      </c>
      <c r="CJ286" s="115">
        <f t="shared" si="1116"/>
        <v>5200600.9066666663</v>
      </c>
      <c r="CK286" s="115">
        <f t="shared" si="1116"/>
        <v>681</v>
      </c>
      <c r="CL286" s="115">
        <f t="shared" si="1116"/>
        <v>13416972.20266667</v>
      </c>
      <c r="CM286" s="115">
        <f t="shared" si="1116"/>
        <v>340</v>
      </c>
      <c r="CN286" s="115">
        <f t="shared" si="1116"/>
        <v>8452618.9066666663</v>
      </c>
      <c r="CO286" s="115">
        <f t="shared" si="1116"/>
        <v>1273</v>
      </c>
      <c r="CP286" s="115">
        <f t="shared" si="1116"/>
        <v>28221307.841999996</v>
      </c>
      <c r="CQ286" s="115">
        <f t="shared" si="1116"/>
        <v>737</v>
      </c>
      <c r="CR286" s="115">
        <f t="shared" si="1116"/>
        <v>17779012.346666668</v>
      </c>
      <c r="CS286" s="115">
        <f t="shared" si="1116"/>
        <v>1361</v>
      </c>
      <c r="CT286" s="115">
        <f t="shared" si="1116"/>
        <v>38675363.159999989</v>
      </c>
      <c r="CU286" s="115">
        <f t="shared" si="1116"/>
        <v>595</v>
      </c>
      <c r="CV286" s="115">
        <f t="shared" si="1116"/>
        <v>17241608.16</v>
      </c>
      <c r="CW286" s="115">
        <f t="shared" ref="CW286:DN286" si="1117">SUM(CW287:CW300)</f>
        <v>579</v>
      </c>
      <c r="CX286" s="115">
        <f t="shared" si="1117"/>
        <v>17065802.096000001</v>
      </c>
      <c r="CY286" s="115">
        <f t="shared" si="1117"/>
        <v>608</v>
      </c>
      <c r="CZ286" s="115">
        <f t="shared" si="1117"/>
        <v>16953538.492800001</v>
      </c>
      <c r="DA286" s="115">
        <f t="shared" si="1117"/>
        <v>0</v>
      </c>
      <c r="DB286" s="115">
        <f t="shared" si="1117"/>
        <v>0</v>
      </c>
      <c r="DC286" s="115">
        <f t="shared" si="1117"/>
        <v>0</v>
      </c>
      <c r="DD286" s="115">
        <f t="shared" si="1117"/>
        <v>0</v>
      </c>
      <c r="DE286" s="115">
        <f t="shared" si="1117"/>
        <v>26</v>
      </c>
      <c r="DF286" s="115">
        <f t="shared" si="1117"/>
        <v>748949.6</v>
      </c>
      <c r="DG286" s="115">
        <f t="shared" si="1117"/>
        <v>483</v>
      </c>
      <c r="DH286" s="115">
        <f t="shared" si="1117"/>
        <v>14412155.407999998</v>
      </c>
      <c r="DI286" s="115">
        <f t="shared" si="1117"/>
        <v>249</v>
      </c>
      <c r="DJ286" s="115">
        <f t="shared" si="1117"/>
        <v>7374645.7989333337</v>
      </c>
      <c r="DK286" s="115">
        <f t="shared" si="1117"/>
        <v>244</v>
      </c>
      <c r="DL286" s="115">
        <f t="shared" si="1117"/>
        <v>8928372.7157333344</v>
      </c>
      <c r="DM286" s="115">
        <f t="shared" si="1117"/>
        <v>23634</v>
      </c>
      <c r="DN286" s="115">
        <f t="shared" si="1117"/>
        <v>661305862.22921979</v>
      </c>
    </row>
    <row r="287" spans="1:118" ht="30" x14ac:dyDescent="0.25">
      <c r="A287" s="104"/>
      <c r="B287" s="135">
        <v>245</v>
      </c>
      <c r="C287" s="235" t="s">
        <v>652</v>
      </c>
      <c r="D287" s="118" t="s">
        <v>653</v>
      </c>
      <c r="E287" s="107">
        <f t="shared" si="1082"/>
        <v>23460</v>
      </c>
      <c r="F287" s="108">
        <v>23500</v>
      </c>
      <c r="G287" s="122">
        <v>0.74</v>
      </c>
      <c r="H287" s="120">
        <v>1</v>
      </c>
      <c r="I287" s="121"/>
      <c r="J287" s="121"/>
      <c r="K287" s="121"/>
      <c r="L287" s="121"/>
      <c r="M287" s="122">
        <v>1.4</v>
      </c>
      <c r="N287" s="122">
        <v>1.68</v>
      </c>
      <c r="O287" s="122">
        <v>2.23</v>
      </c>
      <c r="P287" s="123">
        <v>2.57</v>
      </c>
      <c r="Q287" s="124">
        <v>27</v>
      </c>
      <c r="R287" s="124">
        <f t="shared" si="855"/>
        <v>721947.99599999993</v>
      </c>
      <c r="S287" s="227">
        <v>60</v>
      </c>
      <c r="T287" s="124">
        <f t="shared" ref="T287:T350" si="1118">(S287*$E287*$G287*$H287*$M287*$T$13)/12*11+(S287*$F287*$G287*$H287*$M287*$T$13)/12</f>
        <v>1604328.88</v>
      </c>
      <c r="U287" s="124">
        <v>90</v>
      </c>
      <c r="V287" s="124">
        <f t="shared" ref="V287:V300" si="1119">(U287*$E287*$G287*$H287*$M287*$V$13)/12*11+(U287*$F287*$G287*$H287*$M287*$V$13)/12</f>
        <v>2693084.7971999999</v>
      </c>
      <c r="W287" s="124"/>
      <c r="X287" s="124">
        <f t="shared" ref="X287:X300" si="1120">(W287*$E287*$G287*$H287*$M287*$X$13)</f>
        <v>0</v>
      </c>
      <c r="Y287" s="124">
        <v>0</v>
      </c>
      <c r="Z287" s="124">
        <f t="shared" si="830"/>
        <v>0</v>
      </c>
      <c r="AA287" s="124"/>
      <c r="AB287" s="124"/>
      <c r="AC287" s="124"/>
      <c r="AD287" s="124">
        <f t="shared" ref="AD287:AD300" si="1121">(AC287*$E287*$G287*$H287*$M287*$AD$13)</f>
        <v>0</v>
      </c>
      <c r="AE287" s="124"/>
      <c r="AF287" s="124"/>
      <c r="AG287" s="124">
        <v>12</v>
      </c>
      <c r="AH287" s="124">
        <f t="shared" ref="AH287:AH300" si="1122">(AG287*$E287*$G287*$H287*$M287*$AH$13)/12*11+(AG287*$F287*$G287*$H287*$M287*$AH$13)/12</f>
        <v>320865.77599999995</v>
      </c>
      <c r="AI287" s="124"/>
      <c r="AJ287" s="124"/>
      <c r="AK287" s="125"/>
      <c r="AL287" s="124">
        <f t="shared" ref="AL287:AL297" si="1123">(AK287*$E287*$G287*$H287*$M287*$AL$13)</f>
        <v>0</v>
      </c>
      <c r="AM287" s="124">
        <v>40</v>
      </c>
      <c r="AN287" s="124">
        <f t="shared" ref="AN287:AN300" si="1124">(AM287*$E287*$G287*$H287*$M287*$AN$13)/12*11+(AM287*$F287*$G287*$H287*$M287*$AN$13)/12</f>
        <v>1069552.5866666664</v>
      </c>
      <c r="AO287" s="124">
        <v>116</v>
      </c>
      <c r="AP287" s="124">
        <f t="shared" ref="AP287:AP300" si="1125">(AO287*$E287*$G287*$H287*$M287*$AP$13)/12*11+(AO287*$F287*$G287*$H287*$M287*$AP$13)/12</f>
        <v>3101702.5013333331</v>
      </c>
      <c r="AQ287" s="124">
        <v>166</v>
      </c>
      <c r="AR287" s="124">
        <f t="shared" ref="AR287:AR298" si="1126">(AQ287*$E287*$G287*$H287*$N287*$AR$13)/12*11+(AQ287*$F287*$G287*$H287*$N287*$AR$13)/12</f>
        <v>5326371.8816000009</v>
      </c>
      <c r="AS287" s="139"/>
      <c r="AT287" s="124">
        <f t="shared" ref="AT287:AT300" si="1127">(AS287*$E287*$G287*$H287*$N287*$AT$13)/12*4+(AS287*$E287*$G287*$H287*$N287*$AT$15)/12*8</f>
        <v>0</v>
      </c>
      <c r="AU287" s="124">
        <v>14</v>
      </c>
      <c r="AV287" s="129">
        <f t="shared" ref="AV287:AV299" si="1128">(AU287*$E287*$G287*$H287*$N287*$AV$13)/12*11+(AU287*$F287*$G287*$H287*$N287*$AV$13)/12</f>
        <v>449212.08640000003</v>
      </c>
      <c r="AW287" s="124"/>
      <c r="AX287" s="124">
        <f t="shared" ref="AX287:AX300" si="1129">(AW287*$E287*$G287*$H287*$M287*$AX$13)</f>
        <v>0</v>
      </c>
      <c r="AY287" s="124"/>
      <c r="AZ287" s="124">
        <f t="shared" ref="AZ287:AZ300" si="1130">(AY287*$E287*$G287*$H287*$M287*$AZ$13)</f>
        <v>0</v>
      </c>
      <c r="BA287" s="124"/>
      <c r="BB287" s="124">
        <f t="shared" ref="BB287:BB300" si="1131">(BA287*$E287*$G287*$H287*$M287*$BB$13)</f>
        <v>0</v>
      </c>
      <c r="BC287" s="124">
        <v>0</v>
      </c>
      <c r="BD287" s="124">
        <f t="shared" ref="BD287:BD300" si="1132">(BC287*$E287*$G287*$H287*$M287*$BD$13)</f>
        <v>0</v>
      </c>
      <c r="BE287" s="124">
        <v>0</v>
      </c>
      <c r="BF287" s="124">
        <f t="shared" ref="BF287:BF300" si="1133">(BE287*$E287*$G287*$H287*$M287*$BF$13)</f>
        <v>0</v>
      </c>
      <c r="BG287" s="124">
        <v>0</v>
      </c>
      <c r="BH287" s="124">
        <f t="shared" ref="BH287:BH300" si="1134">(BG287*$E287*$G287*$H287*$M287*$BH$13)</f>
        <v>0</v>
      </c>
      <c r="BI287" s="124">
        <v>10</v>
      </c>
      <c r="BJ287" s="124">
        <f t="shared" ref="BJ287:BJ300" si="1135">(BI287*$E287*$G287*$H287*$M287*$BJ$13)/12*11+(BI287*$F287*$G287*$H287*$M287*$BJ$13)/12</f>
        <v>291696.15999999997</v>
      </c>
      <c r="BK287" s="124">
        <v>71</v>
      </c>
      <c r="BL287" s="124">
        <f t="shared" ref="BL287:BL300" si="1136">(BK287*$E287*$G287*$H287*$N287*$BL$13)/12*11+(BK287*$F287*$G287*$H287*$N287*$BL$13)/12</f>
        <v>2278147.0096000005</v>
      </c>
      <c r="BM287" s="124">
        <v>308</v>
      </c>
      <c r="BN287" s="124">
        <f t="shared" ref="BN287:BN298" si="1137">(BM287*$E287*$G287*$H287*$N287*$BN$13)/12*11+(BM287*$F287*$G287*$H287*$N287*$BN$13)/12</f>
        <v>8984241.7280000001</v>
      </c>
      <c r="BO287" s="124">
        <v>0</v>
      </c>
      <c r="BP287" s="124">
        <f t="shared" ref="BP287:BP300" si="1138">(BO287*$E287*$G287*$H287*$N287*$BP$13)</f>
        <v>0</v>
      </c>
      <c r="BQ287" s="124">
        <v>6</v>
      </c>
      <c r="BR287" s="124">
        <f t="shared" ref="BR287:BR299" si="1139">(BQ287*$E287*$G287*$H287*$N287*$BR$13)/12*11+(BQ287*$F287*$G287*$H287*$N287*$BR$13)/12</f>
        <v>175017.696</v>
      </c>
      <c r="BS287" s="124">
        <v>70</v>
      </c>
      <c r="BT287" s="124">
        <f t="shared" ref="BT287:BT300" si="1140">(BS287*$E287*$G287*$H287*$N287*$BT$13)/12*11+(BS287*$F287*$G287*$H287*$N287*$BT$13)/12</f>
        <v>1837685.808</v>
      </c>
      <c r="BU287" s="124">
        <v>30</v>
      </c>
      <c r="BV287" s="124">
        <f t="shared" ref="BV287:BV299" si="1141">(BU287*$E287*$G287*$H287*$N287*$BV$13)/12*11+(BU287*$F287*$G287*$H287*$N287*$BV$13)/12</f>
        <v>1050106.1759999997</v>
      </c>
      <c r="BW287" s="124">
        <v>90</v>
      </c>
      <c r="BX287" s="129">
        <f t="shared" ref="BX287:BX300" si="1142">(BW287*$E287*$G287*$H287*$N287*$BX$13)/12*11+(BW287*$F287*$G287*$H287*$N287*$BX$13)/12</f>
        <v>3150318.5279999995</v>
      </c>
      <c r="BY287" s="124">
        <v>9</v>
      </c>
      <c r="BZ287" s="124">
        <f t="shared" ref="BZ287:BZ289" si="1143">(BY287*$E287*$G287*$H287*$M287*$BZ$13)/12*11+(BY287*$F287*$G287*$H287*$M287*$BZ$13)/12</f>
        <v>218772.12000000002</v>
      </c>
      <c r="CA287" s="124">
        <v>200</v>
      </c>
      <c r="CB287" s="124">
        <f t="shared" ref="CB287:CB296" si="1144">(CA287*$E287*$G287*$H287*$M287*$CB$13)/12*11+(CA287*$F287*$G287*$H287*$M287*$CB$13)/12</f>
        <v>4861602.666666667</v>
      </c>
      <c r="CC287" s="124">
        <v>0</v>
      </c>
      <c r="CD287" s="124">
        <f t="shared" ref="CD287:CD300" si="1145">(CC287*$E287*$G287*$H287*$M287*$CD$13)</f>
        <v>0</v>
      </c>
      <c r="CE287" s="124">
        <v>40</v>
      </c>
      <c r="CF287" s="124">
        <f t="shared" ref="CF287:CF300" si="1146">(CE287*$E287*$G287*$H287*$N287*$CF$13)/12*11+(CE287*$F287*$G287*$H287*$N287*$CF$13)/12</f>
        <v>1166784.6399999999</v>
      </c>
      <c r="CG287" s="124"/>
      <c r="CH287" s="124">
        <f t="shared" ref="CH287:CH300" si="1147">(CG287*$E287*$G287*$H287*$M287*$CH$13)</f>
        <v>0</v>
      </c>
      <c r="CI287" s="124">
        <v>3</v>
      </c>
      <c r="CJ287" s="124">
        <f t="shared" ref="CJ287:CJ299" si="1148">(CI287*$E287*$G287*$H287*$M287*$CJ$13)/12*11+(CI287*$F287*$G287*$H287*$M287*$CJ$13)/12</f>
        <v>58339.231999999989</v>
      </c>
      <c r="CK287" s="124">
        <v>2</v>
      </c>
      <c r="CL287" s="124">
        <f t="shared" ref="CL287:CL298" si="1149">(CK287*$E287*$G287*$H287*$M287*$CL$13)/12*11+(CK287*$F287*$G287*$H287*$M287*$CL$13)/12</f>
        <v>38892.821333333333</v>
      </c>
      <c r="CM287" s="124">
        <v>24</v>
      </c>
      <c r="CN287" s="124">
        <f t="shared" ref="CN287:CN299" si="1150">(CM287*$E287*$G287*$H287*$M287*$CN$13)/12*11+(CM287*$F287*$G287*$H287*$M287*$CN$13)/12</f>
        <v>583392.31999999995</v>
      </c>
      <c r="CO287" s="124">
        <v>53</v>
      </c>
      <c r="CP287" s="124">
        <f t="shared" ref="CP287:CP299" si="1151">(CO287*$E287*$G287*$H287*$M287*$CP$13)/12*11+(CO287*$F287*$G287*$H287*$M287*$CP$13)/12</f>
        <v>1159492.236</v>
      </c>
      <c r="CQ287" s="124">
        <v>20</v>
      </c>
      <c r="CR287" s="124">
        <f t="shared" ref="CR287:CR300" si="1152">(CQ287*$E287*$G287*$H287*$M287*$CR$13)/12*11+(CQ287*$F287*$G287*$H287*$M287*$CR$13)/12</f>
        <v>486160.26666666666</v>
      </c>
      <c r="CS287" s="124">
        <v>48</v>
      </c>
      <c r="CT287" s="124">
        <f t="shared" ref="CT287:CT300" si="1153">(CS287*$E287*$G287*$H287*$N287*$CT$13)/12*11+(CS287*$F287*$G287*$H287*$N287*$CT$13)/12</f>
        <v>1400141.568</v>
      </c>
      <c r="CU287" s="124">
        <v>45</v>
      </c>
      <c r="CV287" s="124">
        <f t="shared" ref="CV287:CV300" si="1154">(CU287*$E287*$G287*$H287*$N287*$CV$13)/12*11+(CU287*$F287*$G287*$H287*$N287*$CV$13)/12</f>
        <v>1312632.72</v>
      </c>
      <c r="CW287" s="124">
        <v>0</v>
      </c>
      <c r="CX287" s="124">
        <f>(CW287*$E287*$G287*$H287*$N287*$CX$13)</f>
        <v>0</v>
      </c>
      <c r="CY287" s="140">
        <v>12</v>
      </c>
      <c r="CZ287" s="124">
        <f>(CY287*$E287*$G287*$H287*$N287*$CZ$13)/12*11+(CY287*$F287*$G287*$H287*$N287*$CZ$13)/12</f>
        <v>315031.85279999994</v>
      </c>
      <c r="DA287" s="124"/>
      <c r="DB287" s="129">
        <f t="shared" ref="DB287:DB300" si="1155">(DA287*$E287*$G287*$H287*$N287*$DB$13)</f>
        <v>0</v>
      </c>
      <c r="DC287" s="124"/>
      <c r="DD287" s="124">
        <f t="shared" ref="DD287:DD300" si="1156">(DC287*$E287*$G287*$H287*$N287*$DD$13)</f>
        <v>0</v>
      </c>
      <c r="DE287" s="141"/>
      <c r="DF287" s="124">
        <f>(DE287*$E287*$G287*$H287*$N287*$DF$13)</f>
        <v>0</v>
      </c>
      <c r="DG287" s="124">
        <v>20</v>
      </c>
      <c r="DH287" s="124">
        <f t="shared" ref="DH287:DH298" si="1157">(DG287*$E287*$G287*$H287*$N287*$DH$13)/12*11+(DG287*$F287*$G287*$H287*$N287*$DH$13)/12</f>
        <v>583392.31999999995</v>
      </c>
      <c r="DI287" s="124">
        <v>45</v>
      </c>
      <c r="DJ287" s="124">
        <f t="shared" ref="DJ287:DJ298" si="1158">(DI287*$E287*$G287*$H287*$O287*$DJ$13)/12*11+(DI287*$F287*$G287*$H287*$O287*$DJ$13)/12</f>
        <v>1393890.9360000002</v>
      </c>
      <c r="DK287" s="124">
        <v>30</v>
      </c>
      <c r="DL287" s="129">
        <f t="shared" ref="DL287:DL292" si="1159">(DK287*$E287*$G287*$H287*$P287*$DL$13)/12*11+(DK287*$F287*$G287*$H287*$P287*$DL$13)/12</f>
        <v>1070941.6159999999</v>
      </c>
      <c r="DM287" s="124">
        <f t="shared" ref="DM287:DN300" si="1160">SUM(Q287,S287,U287,W287,Y287,AA287,AC287,AE287,AG287,AI287,AK287,AM287,AS287,AW287,AY287,CC287,AO287,BC287,BE287,BG287,CQ287,BI287,BK287,AQ287,BO287,AU287,CS287,BQ287,CU287,BS287,BU287,BW287,CE287,BY287,CA287,CG287,CI287,CK287,CM287,CO287,CW287,CY287,BM287,BA287,DA287,DC287,DE287,DG287,DI287,DK287)</f>
        <v>1661</v>
      </c>
      <c r="DN287" s="124">
        <f t="shared" si="1160"/>
        <v>47703746.926266655</v>
      </c>
    </row>
    <row r="288" spans="1:118" ht="45" customHeight="1" x14ac:dyDescent="0.25">
      <c r="A288" s="104"/>
      <c r="B288" s="135">
        <v>246</v>
      </c>
      <c r="C288" s="235" t="s">
        <v>654</v>
      </c>
      <c r="D288" s="118" t="s">
        <v>655</v>
      </c>
      <c r="E288" s="107">
        <f t="shared" si="1082"/>
        <v>23460</v>
      </c>
      <c r="F288" s="108">
        <v>23500</v>
      </c>
      <c r="G288" s="136">
        <v>0.69</v>
      </c>
      <c r="H288" s="120">
        <v>1</v>
      </c>
      <c r="I288" s="121"/>
      <c r="J288" s="121"/>
      <c r="K288" s="121"/>
      <c r="L288" s="121"/>
      <c r="M288" s="122">
        <v>1.4</v>
      </c>
      <c r="N288" s="122">
        <v>1.68</v>
      </c>
      <c r="O288" s="122">
        <v>2.23</v>
      </c>
      <c r="P288" s="123">
        <v>2.57</v>
      </c>
      <c r="Q288" s="124">
        <v>6</v>
      </c>
      <c r="R288" s="124">
        <f t="shared" si="855"/>
        <v>149592.82799999995</v>
      </c>
      <c r="S288" s="227">
        <v>5</v>
      </c>
      <c r="T288" s="124">
        <f t="shared" si="1118"/>
        <v>124660.68999999999</v>
      </c>
      <c r="U288" s="124"/>
      <c r="V288" s="124">
        <f t="shared" si="1119"/>
        <v>0</v>
      </c>
      <c r="W288" s="124"/>
      <c r="X288" s="124">
        <f t="shared" si="1120"/>
        <v>0</v>
      </c>
      <c r="Y288" s="124">
        <v>1</v>
      </c>
      <c r="Z288" s="124">
        <f>(Y288*$E288*$G288*$H288*$M288*$Z$13)/12*4+(Y288*$E288*$G288*$H288*$M288*$Z$15)/12*7+(Y288*$F288*$G288*$H288*$M288*$Z$15)/12</f>
        <v>29465.575999999997</v>
      </c>
      <c r="AA288" s="124"/>
      <c r="AB288" s="124"/>
      <c r="AC288" s="124"/>
      <c r="AD288" s="124">
        <f t="shared" si="1121"/>
        <v>0</v>
      </c>
      <c r="AE288" s="124"/>
      <c r="AF288" s="124"/>
      <c r="AG288" s="124"/>
      <c r="AH288" s="124">
        <f t="shared" si="1122"/>
        <v>0</v>
      </c>
      <c r="AI288" s="124"/>
      <c r="AJ288" s="124"/>
      <c r="AK288" s="125"/>
      <c r="AL288" s="124">
        <f t="shared" si="1123"/>
        <v>0</v>
      </c>
      <c r="AM288" s="124">
        <v>5</v>
      </c>
      <c r="AN288" s="124">
        <f t="shared" si="1124"/>
        <v>124660.68999999999</v>
      </c>
      <c r="AO288" s="124">
        <v>1</v>
      </c>
      <c r="AP288" s="124">
        <f t="shared" si="1125"/>
        <v>24932.137999999995</v>
      </c>
      <c r="AQ288" s="124"/>
      <c r="AR288" s="124">
        <f t="shared" si="1126"/>
        <v>0</v>
      </c>
      <c r="AS288" s="140"/>
      <c r="AT288" s="124">
        <f t="shared" si="1127"/>
        <v>0</v>
      </c>
      <c r="AU288" s="124">
        <v>2</v>
      </c>
      <c r="AV288" s="129">
        <f t="shared" si="1128"/>
        <v>59837.131200000003</v>
      </c>
      <c r="AW288" s="124"/>
      <c r="AX288" s="124">
        <f t="shared" si="1129"/>
        <v>0</v>
      </c>
      <c r="AY288" s="124">
        <v>0</v>
      </c>
      <c r="AZ288" s="124">
        <f t="shared" si="1130"/>
        <v>0</v>
      </c>
      <c r="BA288" s="124"/>
      <c r="BB288" s="124">
        <f t="shared" si="1131"/>
        <v>0</v>
      </c>
      <c r="BC288" s="124">
        <v>0</v>
      </c>
      <c r="BD288" s="124">
        <f t="shared" si="1132"/>
        <v>0</v>
      </c>
      <c r="BE288" s="124">
        <v>0</v>
      </c>
      <c r="BF288" s="124">
        <f t="shared" si="1133"/>
        <v>0</v>
      </c>
      <c r="BG288" s="124">
        <v>0</v>
      </c>
      <c r="BH288" s="124">
        <f t="shared" si="1134"/>
        <v>0</v>
      </c>
      <c r="BI288" s="124">
        <v>0</v>
      </c>
      <c r="BJ288" s="124">
        <f t="shared" si="1135"/>
        <v>0</v>
      </c>
      <c r="BK288" s="124">
        <v>0</v>
      </c>
      <c r="BL288" s="124">
        <f t="shared" si="1136"/>
        <v>0</v>
      </c>
      <c r="BM288" s="124"/>
      <c r="BN288" s="124">
        <f t="shared" si="1137"/>
        <v>0</v>
      </c>
      <c r="BO288" s="124">
        <v>0</v>
      </c>
      <c r="BP288" s="124">
        <f t="shared" si="1138"/>
        <v>0</v>
      </c>
      <c r="BQ288" s="142">
        <v>0</v>
      </c>
      <c r="BR288" s="124">
        <f t="shared" si="1139"/>
        <v>0</v>
      </c>
      <c r="BS288" s="124">
        <v>0</v>
      </c>
      <c r="BT288" s="124">
        <f t="shared" si="1140"/>
        <v>0</v>
      </c>
      <c r="BU288" s="124">
        <v>1</v>
      </c>
      <c r="BV288" s="124">
        <f t="shared" si="1141"/>
        <v>32638.435199999996</v>
      </c>
      <c r="BW288" s="124">
        <v>0</v>
      </c>
      <c r="BX288" s="129">
        <f t="shared" si="1142"/>
        <v>0</v>
      </c>
      <c r="BY288" s="124"/>
      <c r="BZ288" s="124">
        <f t="shared" si="1143"/>
        <v>0</v>
      </c>
      <c r="CA288" s="124"/>
      <c r="CB288" s="124">
        <f t="shared" si="1144"/>
        <v>0</v>
      </c>
      <c r="CC288" s="124">
        <v>0</v>
      </c>
      <c r="CD288" s="124">
        <f t="shared" si="1145"/>
        <v>0</v>
      </c>
      <c r="CE288" s="124">
        <v>0</v>
      </c>
      <c r="CF288" s="124">
        <f t="shared" si="1146"/>
        <v>0</v>
      </c>
      <c r="CG288" s="124"/>
      <c r="CH288" s="124">
        <f t="shared" si="1147"/>
        <v>0</v>
      </c>
      <c r="CI288" s="124">
        <v>0</v>
      </c>
      <c r="CJ288" s="124">
        <f t="shared" si="1148"/>
        <v>0</v>
      </c>
      <c r="CK288" s="124">
        <v>0</v>
      </c>
      <c r="CL288" s="124">
        <f t="shared" si="1149"/>
        <v>0</v>
      </c>
      <c r="CM288" s="124">
        <v>1</v>
      </c>
      <c r="CN288" s="124">
        <f t="shared" si="1150"/>
        <v>22665.579999999998</v>
      </c>
      <c r="CO288" s="124">
        <v>0</v>
      </c>
      <c r="CP288" s="124">
        <f t="shared" si="1151"/>
        <v>0</v>
      </c>
      <c r="CQ288" s="124">
        <v>0</v>
      </c>
      <c r="CR288" s="124">
        <f t="shared" si="1152"/>
        <v>0</v>
      </c>
      <c r="CS288" s="124">
        <v>5</v>
      </c>
      <c r="CT288" s="124">
        <f t="shared" si="1153"/>
        <v>135993.48000000001</v>
      </c>
      <c r="CU288" s="124">
        <v>0</v>
      </c>
      <c r="CV288" s="124">
        <f t="shared" si="1154"/>
        <v>0</v>
      </c>
      <c r="CW288" s="124">
        <v>0</v>
      </c>
      <c r="CX288" s="124">
        <f>(CW288*$E288*$G288*$H288*$N288*$CX$13)</f>
        <v>0</v>
      </c>
      <c r="CY288" s="140">
        <v>0</v>
      </c>
      <c r="CZ288" s="124">
        <f t="shared" ref="CZ288:CZ293" si="1161">(CY288*$E288*$G288*$H288*$N288*$CZ$13)</f>
        <v>0</v>
      </c>
      <c r="DA288" s="124">
        <v>0</v>
      </c>
      <c r="DB288" s="129">
        <f t="shared" si="1155"/>
        <v>0</v>
      </c>
      <c r="DC288" s="124">
        <v>0</v>
      </c>
      <c r="DD288" s="124">
        <f t="shared" si="1156"/>
        <v>0</v>
      </c>
      <c r="DE288" s="141"/>
      <c r="DF288" s="124">
        <f>(DE288*$E288*$G288*$H288*$N288*$DF$13)</f>
        <v>0</v>
      </c>
      <c r="DG288" s="124">
        <v>0</v>
      </c>
      <c r="DH288" s="124">
        <f t="shared" si="1157"/>
        <v>0</v>
      </c>
      <c r="DI288" s="124"/>
      <c r="DJ288" s="124">
        <f t="shared" si="1158"/>
        <v>0</v>
      </c>
      <c r="DK288" s="124">
        <v>2</v>
      </c>
      <c r="DL288" s="129">
        <f t="shared" si="1159"/>
        <v>66572.046399999992</v>
      </c>
      <c r="DM288" s="124">
        <f t="shared" si="1160"/>
        <v>29</v>
      </c>
      <c r="DN288" s="124">
        <f t="shared" si="1160"/>
        <v>771018.59479999985</v>
      </c>
    </row>
    <row r="289" spans="1:118" ht="15.75" customHeight="1" x14ac:dyDescent="0.25">
      <c r="A289" s="104"/>
      <c r="B289" s="135">
        <v>247</v>
      </c>
      <c r="C289" s="235" t="s">
        <v>656</v>
      </c>
      <c r="D289" s="118" t="s">
        <v>657</v>
      </c>
      <c r="E289" s="107">
        <f t="shared" si="1082"/>
        <v>23460</v>
      </c>
      <c r="F289" s="108">
        <v>23500</v>
      </c>
      <c r="G289" s="136">
        <v>0.72</v>
      </c>
      <c r="H289" s="120">
        <v>1</v>
      </c>
      <c r="I289" s="121"/>
      <c r="J289" s="121"/>
      <c r="K289" s="121"/>
      <c r="L289" s="121"/>
      <c r="M289" s="122">
        <v>1.4</v>
      </c>
      <c r="N289" s="122">
        <v>1.68</v>
      </c>
      <c r="O289" s="122">
        <v>2.23</v>
      </c>
      <c r="P289" s="123">
        <v>2.57</v>
      </c>
      <c r="Q289" s="124">
        <v>51</v>
      </c>
      <c r="R289" s="124">
        <f t="shared" si="855"/>
        <v>1326823.3439999998</v>
      </c>
      <c r="S289" s="227">
        <v>60</v>
      </c>
      <c r="T289" s="124">
        <f t="shared" si="1118"/>
        <v>1560968.64</v>
      </c>
      <c r="U289" s="124">
        <v>7</v>
      </c>
      <c r="V289" s="124">
        <f t="shared" si="1119"/>
        <v>203801.01168000003</v>
      </c>
      <c r="W289" s="124"/>
      <c r="X289" s="124">
        <f t="shared" si="1120"/>
        <v>0</v>
      </c>
      <c r="Y289" s="124">
        <v>0</v>
      </c>
      <c r="Z289" s="124">
        <f t="shared" si="830"/>
        <v>0</v>
      </c>
      <c r="AA289" s="124"/>
      <c r="AB289" s="124"/>
      <c r="AC289" s="124"/>
      <c r="AD289" s="124">
        <f t="shared" si="1121"/>
        <v>0</v>
      </c>
      <c r="AE289" s="124"/>
      <c r="AF289" s="124"/>
      <c r="AG289" s="124">
        <v>39</v>
      </c>
      <c r="AH289" s="124">
        <f t="shared" si="1122"/>
        <v>1014629.6159999999</v>
      </c>
      <c r="AI289" s="124"/>
      <c r="AJ289" s="124"/>
      <c r="AK289" s="125"/>
      <c r="AL289" s="124">
        <f t="shared" si="1123"/>
        <v>0</v>
      </c>
      <c r="AM289" s="124">
        <v>40</v>
      </c>
      <c r="AN289" s="124">
        <f t="shared" si="1124"/>
        <v>1040645.76</v>
      </c>
      <c r="AO289" s="124">
        <v>208</v>
      </c>
      <c r="AP289" s="124">
        <f t="shared" si="1125"/>
        <v>5411357.9519999996</v>
      </c>
      <c r="AQ289" s="124">
        <v>124</v>
      </c>
      <c r="AR289" s="124">
        <f t="shared" si="1126"/>
        <v>3871202.2271999996</v>
      </c>
      <c r="AS289" s="139"/>
      <c r="AT289" s="124">
        <f t="shared" si="1127"/>
        <v>0</v>
      </c>
      <c r="AU289" s="124">
        <v>5</v>
      </c>
      <c r="AV289" s="129">
        <f t="shared" si="1128"/>
        <v>156096.864</v>
      </c>
      <c r="AW289" s="124"/>
      <c r="AX289" s="124">
        <f t="shared" si="1129"/>
        <v>0</v>
      </c>
      <c r="AY289" s="124"/>
      <c r="AZ289" s="124">
        <f t="shared" si="1130"/>
        <v>0</v>
      </c>
      <c r="BA289" s="124"/>
      <c r="BB289" s="124">
        <f t="shared" si="1131"/>
        <v>0</v>
      </c>
      <c r="BC289" s="124">
        <v>0</v>
      </c>
      <c r="BD289" s="124">
        <f t="shared" si="1132"/>
        <v>0</v>
      </c>
      <c r="BE289" s="124">
        <v>0</v>
      </c>
      <c r="BF289" s="124">
        <f t="shared" si="1133"/>
        <v>0</v>
      </c>
      <c r="BG289" s="124">
        <v>0</v>
      </c>
      <c r="BH289" s="124">
        <f t="shared" si="1134"/>
        <v>0</v>
      </c>
      <c r="BI289" s="124">
        <v>51</v>
      </c>
      <c r="BJ289" s="124">
        <f t="shared" si="1135"/>
        <v>1447443.648</v>
      </c>
      <c r="BK289" s="124">
        <v>45</v>
      </c>
      <c r="BL289" s="124">
        <f t="shared" si="1136"/>
        <v>1404871.7760000001</v>
      </c>
      <c r="BM289" s="124">
        <v>2</v>
      </c>
      <c r="BN289" s="124">
        <f t="shared" si="1137"/>
        <v>56762.495999999999</v>
      </c>
      <c r="BO289" s="124">
        <v>0</v>
      </c>
      <c r="BP289" s="124">
        <f t="shared" si="1138"/>
        <v>0</v>
      </c>
      <c r="BQ289" s="124">
        <v>64</v>
      </c>
      <c r="BR289" s="124">
        <f t="shared" si="1139"/>
        <v>1816399.872</v>
      </c>
      <c r="BS289" s="124">
        <v>30</v>
      </c>
      <c r="BT289" s="124">
        <f t="shared" si="1140"/>
        <v>766293.696</v>
      </c>
      <c r="BU289" s="124">
        <v>30</v>
      </c>
      <c r="BV289" s="124">
        <f t="shared" si="1141"/>
        <v>1021724.9280000001</v>
      </c>
      <c r="BW289" s="124">
        <v>100</v>
      </c>
      <c r="BX289" s="129">
        <f t="shared" si="1142"/>
        <v>3405749.76</v>
      </c>
      <c r="BY289" s="124">
        <v>7</v>
      </c>
      <c r="BZ289" s="124">
        <f t="shared" si="1143"/>
        <v>165557.27999999997</v>
      </c>
      <c r="CA289" s="124">
        <v>64</v>
      </c>
      <c r="CB289" s="124">
        <f t="shared" si="1144"/>
        <v>1513666.5600000001</v>
      </c>
      <c r="CC289" s="124">
        <v>0</v>
      </c>
      <c r="CD289" s="124">
        <f t="shared" si="1145"/>
        <v>0</v>
      </c>
      <c r="CE289" s="124">
        <v>40</v>
      </c>
      <c r="CF289" s="124">
        <f t="shared" si="1146"/>
        <v>1135249.9199999999</v>
      </c>
      <c r="CG289" s="124"/>
      <c r="CH289" s="124">
        <f t="shared" si="1147"/>
        <v>0</v>
      </c>
      <c r="CI289" s="124">
        <v>3</v>
      </c>
      <c r="CJ289" s="124">
        <f t="shared" si="1148"/>
        <v>56762.495999999999</v>
      </c>
      <c r="CK289" s="124">
        <v>3</v>
      </c>
      <c r="CL289" s="124">
        <f t="shared" si="1149"/>
        <v>56762.495999999999</v>
      </c>
      <c r="CM289" s="124">
        <v>33</v>
      </c>
      <c r="CN289" s="124">
        <f t="shared" si="1150"/>
        <v>780484.32</v>
      </c>
      <c r="CO289" s="124">
        <v>50</v>
      </c>
      <c r="CP289" s="124">
        <f t="shared" si="1151"/>
        <v>1064296.8</v>
      </c>
      <c r="CQ289" s="124">
        <v>35</v>
      </c>
      <c r="CR289" s="124">
        <f t="shared" si="1152"/>
        <v>827786.39999999991</v>
      </c>
      <c r="CS289" s="124">
        <v>176</v>
      </c>
      <c r="CT289" s="124">
        <f t="shared" si="1153"/>
        <v>4995099.6479999982</v>
      </c>
      <c r="CU289" s="124">
        <v>50</v>
      </c>
      <c r="CV289" s="124">
        <f t="shared" si="1154"/>
        <v>1419062.4000000001</v>
      </c>
      <c r="CW289" s="124">
        <v>5</v>
      </c>
      <c r="CX289" s="124">
        <f t="shared" ref="CX289:CX298" si="1162">(CW289*$E289*$G289*$H289*$N289*$CX$13)/12*11+(CW289*$F289*$G289*$H289*$N289*$CX$13)/12</f>
        <v>141906.23999999999</v>
      </c>
      <c r="CY289" s="140">
        <v>0</v>
      </c>
      <c r="CZ289" s="124">
        <f t="shared" si="1161"/>
        <v>0</v>
      </c>
      <c r="DA289" s="124">
        <v>0</v>
      </c>
      <c r="DB289" s="129">
        <f t="shared" si="1155"/>
        <v>0</v>
      </c>
      <c r="DC289" s="124"/>
      <c r="DD289" s="124">
        <f t="shared" si="1156"/>
        <v>0</v>
      </c>
      <c r="DE289" s="124">
        <v>2</v>
      </c>
      <c r="DF289" s="124">
        <f t="shared" ref="DF289:DF297" si="1163">(DE289*$E289*$G289*$H289*$N289*$DF$13)/12*11+(DE289*$F289*$G289*$H289*$N289*$DF$13)/12</f>
        <v>56762.495999999999</v>
      </c>
      <c r="DG289" s="124">
        <v>22</v>
      </c>
      <c r="DH289" s="124">
        <f t="shared" si="1157"/>
        <v>624387.45599999977</v>
      </c>
      <c r="DI289" s="124">
        <v>13</v>
      </c>
      <c r="DJ289" s="124">
        <f t="shared" si="1158"/>
        <v>391796.37120000005</v>
      </c>
      <c r="DK289" s="124">
        <v>21</v>
      </c>
      <c r="DL289" s="129">
        <f t="shared" si="1159"/>
        <v>729398.07360000012</v>
      </c>
      <c r="DM289" s="124">
        <f t="shared" si="1160"/>
        <v>1380</v>
      </c>
      <c r="DN289" s="124">
        <f t="shared" si="1160"/>
        <v>38463750.547680005</v>
      </c>
    </row>
    <row r="290" spans="1:118" ht="15.75" customHeight="1" x14ac:dyDescent="0.25">
      <c r="A290" s="104"/>
      <c r="B290" s="135">
        <v>248</v>
      </c>
      <c r="C290" s="235" t="s">
        <v>658</v>
      </c>
      <c r="D290" s="118" t="s">
        <v>659</v>
      </c>
      <c r="E290" s="107">
        <f t="shared" si="1082"/>
        <v>23460</v>
      </c>
      <c r="F290" s="108">
        <v>23500</v>
      </c>
      <c r="G290" s="136">
        <v>0.59</v>
      </c>
      <c r="H290" s="120">
        <v>1</v>
      </c>
      <c r="I290" s="121"/>
      <c r="J290" s="121"/>
      <c r="K290" s="121"/>
      <c r="L290" s="121"/>
      <c r="M290" s="122">
        <v>1.4</v>
      </c>
      <c r="N290" s="122">
        <v>1.68</v>
      </c>
      <c r="O290" s="122">
        <v>2.23</v>
      </c>
      <c r="P290" s="123">
        <v>2.57</v>
      </c>
      <c r="Q290" s="124">
        <v>32</v>
      </c>
      <c r="R290" s="124">
        <f t="shared" si="855"/>
        <v>682201.10933333333</v>
      </c>
      <c r="S290" s="227">
        <v>165</v>
      </c>
      <c r="T290" s="124">
        <f t="shared" si="1118"/>
        <v>3517599.47</v>
      </c>
      <c r="U290" s="124">
        <v>0</v>
      </c>
      <c r="V290" s="124">
        <f t="shared" si="1119"/>
        <v>0</v>
      </c>
      <c r="W290" s="124">
        <v>0</v>
      </c>
      <c r="X290" s="124">
        <f t="shared" si="1120"/>
        <v>0</v>
      </c>
      <c r="Y290" s="124">
        <v>0</v>
      </c>
      <c r="Z290" s="124">
        <f t="shared" si="830"/>
        <v>0</v>
      </c>
      <c r="AA290" s="124"/>
      <c r="AB290" s="124"/>
      <c r="AC290" s="124"/>
      <c r="AD290" s="124">
        <f t="shared" si="1121"/>
        <v>0</v>
      </c>
      <c r="AE290" s="124"/>
      <c r="AF290" s="124"/>
      <c r="AG290" s="124">
        <v>65</v>
      </c>
      <c r="AH290" s="124">
        <f t="shared" si="1122"/>
        <v>1385721.0033333332</v>
      </c>
      <c r="AI290" s="124"/>
      <c r="AJ290" s="124"/>
      <c r="AK290" s="125"/>
      <c r="AL290" s="124">
        <f t="shared" si="1123"/>
        <v>0</v>
      </c>
      <c r="AM290" s="124">
        <v>95</v>
      </c>
      <c r="AN290" s="124">
        <f t="shared" si="1124"/>
        <v>2025284.5433333335</v>
      </c>
      <c r="AO290" s="124">
        <v>260</v>
      </c>
      <c r="AP290" s="124">
        <f t="shared" si="1125"/>
        <v>5542884.0133333327</v>
      </c>
      <c r="AQ290" s="124">
        <v>173</v>
      </c>
      <c r="AR290" s="124">
        <f t="shared" si="1126"/>
        <v>4425779.6967999991</v>
      </c>
      <c r="AS290" s="140"/>
      <c r="AT290" s="124">
        <f t="shared" si="1127"/>
        <v>0</v>
      </c>
      <c r="AU290" s="124">
        <v>4</v>
      </c>
      <c r="AV290" s="129">
        <f t="shared" si="1128"/>
        <v>102330.1664</v>
      </c>
      <c r="AW290" s="124"/>
      <c r="AX290" s="124">
        <f t="shared" si="1129"/>
        <v>0</v>
      </c>
      <c r="AY290" s="124"/>
      <c r="AZ290" s="124">
        <f t="shared" si="1130"/>
        <v>0</v>
      </c>
      <c r="BA290" s="124"/>
      <c r="BB290" s="124">
        <f t="shared" si="1131"/>
        <v>0</v>
      </c>
      <c r="BC290" s="124">
        <v>0</v>
      </c>
      <c r="BD290" s="124">
        <f t="shared" si="1132"/>
        <v>0</v>
      </c>
      <c r="BE290" s="124">
        <v>0</v>
      </c>
      <c r="BF290" s="124">
        <f t="shared" si="1133"/>
        <v>0</v>
      </c>
      <c r="BG290" s="124">
        <v>0</v>
      </c>
      <c r="BH290" s="124">
        <f t="shared" si="1134"/>
        <v>0</v>
      </c>
      <c r="BI290" s="124">
        <v>27</v>
      </c>
      <c r="BJ290" s="124">
        <f t="shared" si="1135"/>
        <v>627935.11199999985</v>
      </c>
      <c r="BK290" s="124">
        <v>60</v>
      </c>
      <c r="BL290" s="124">
        <f t="shared" si="1136"/>
        <v>1534952.4960000003</v>
      </c>
      <c r="BM290" s="124"/>
      <c r="BN290" s="124">
        <f t="shared" si="1137"/>
        <v>0</v>
      </c>
      <c r="BO290" s="124">
        <v>0</v>
      </c>
      <c r="BP290" s="124">
        <f t="shared" si="1138"/>
        <v>0</v>
      </c>
      <c r="BQ290" s="142">
        <v>10</v>
      </c>
      <c r="BR290" s="124">
        <f t="shared" si="1139"/>
        <v>232568.56</v>
      </c>
      <c r="BS290" s="124">
        <v>12</v>
      </c>
      <c r="BT290" s="124">
        <f t="shared" si="1140"/>
        <v>251174.04479999997</v>
      </c>
      <c r="BU290" s="124">
        <v>38</v>
      </c>
      <c r="BV290" s="124">
        <f t="shared" si="1141"/>
        <v>1060512.6335999998</v>
      </c>
      <c r="BW290" s="124">
        <v>15</v>
      </c>
      <c r="BX290" s="129">
        <f t="shared" si="1142"/>
        <v>418623.40799999994</v>
      </c>
      <c r="BY290" s="124">
        <v>0</v>
      </c>
      <c r="BZ290" s="124">
        <f t="shared" ref="BZ290:BZ295" si="1164">(BY290*$E290*$G290*$H290*$M290*$BZ$13)</f>
        <v>0</v>
      </c>
      <c r="CA290" s="124"/>
      <c r="CB290" s="124">
        <f t="shared" si="1144"/>
        <v>0</v>
      </c>
      <c r="CC290" s="124">
        <v>0</v>
      </c>
      <c r="CD290" s="124">
        <f t="shared" si="1145"/>
        <v>0</v>
      </c>
      <c r="CE290" s="124">
        <v>20</v>
      </c>
      <c r="CF290" s="124">
        <f t="shared" si="1146"/>
        <v>465137.12</v>
      </c>
      <c r="CG290" s="124"/>
      <c r="CH290" s="124">
        <f t="shared" si="1147"/>
        <v>0</v>
      </c>
      <c r="CI290" s="124">
        <v>0</v>
      </c>
      <c r="CJ290" s="124">
        <f t="shared" si="1148"/>
        <v>0</v>
      </c>
      <c r="CK290" s="124">
        <v>0</v>
      </c>
      <c r="CL290" s="124">
        <f t="shared" si="1149"/>
        <v>0</v>
      </c>
      <c r="CM290" s="124"/>
      <c r="CN290" s="124">
        <f t="shared" si="1150"/>
        <v>0</v>
      </c>
      <c r="CO290" s="124">
        <v>45</v>
      </c>
      <c r="CP290" s="124">
        <f t="shared" si="1151"/>
        <v>784918.89</v>
      </c>
      <c r="CQ290" s="124">
        <v>85</v>
      </c>
      <c r="CR290" s="124">
        <f t="shared" si="1152"/>
        <v>1647360.6333333331</v>
      </c>
      <c r="CS290" s="124">
        <v>140</v>
      </c>
      <c r="CT290" s="124">
        <f t="shared" si="1153"/>
        <v>3255959.84</v>
      </c>
      <c r="CU290" s="124">
        <v>50</v>
      </c>
      <c r="CV290" s="124">
        <f t="shared" si="1154"/>
        <v>1162842.7999999998</v>
      </c>
      <c r="CW290" s="124">
        <v>0</v>
      </c>
      <c r="CX290" s="124">
        <f t="shared" si="1162"/>
        <v>0</v>
      </c>
      <c r="CY290" s="140">
        <v>0</v>
      </c>
      <c r="CZ290" s="124">
        <f t="shared" si="1161"/>
        <v>0</v>
      </c>
      <c r="DA290" s="124">
        <v>0</v>
      </c>
      <c r="DB290" s="129">
        <f t="shared" si="1155"/>
        <v>0</v>
      </c>
      <c r="DC290" s="124"/>
      <c r="DD290" s="124">
        <f t="shared" si="1156"/>
        <v>0</v>
      </c>
      <c r="DE290" s="141">
        <v>5</v>
      </c>
      <c r="DF290" s="124">
        <f t="shared" si="1163"/>
        <v>116284.28</v>
      </c>
      <c r="DG290" s="124">
        <v>15</v>
      </c>
      <c r="DH290" s="124">
        <f t="shared" si="1157"/>
        <v>348852.83999999997</v>
      </c>
      <c r="DI290" s="124">
        <v>20</v>
      </c>
      <c r="DJ290" s="124">
        <f t="shared" si="1158"/>
        <v>493931.32266666665</v>
      </c>
      <c r="DK290" s="124">
        <v>3</v>
      </c>
      <c r="DL290" s="129">
        <f t="shared" si="1159"/>
        <v>85385.885599999994</v>
      </c>
      <c r="DM290" s="124">
        <f t="shared" si="1160"/>
        <v>1339</v>
      </c>
      <c r="DN290" s="124">
        <f t="shared" si="1160"/>
        <v>30168239.868533336</v>
      </c>
    </row>
    <row r="291" spans="1:118" ht="30.75" customHeight="1" x14ac:dyDescent="0.25">
      <c r="A291" s="104"/>
      <c r="B291" s="135">
        <v>249</v>
      </c>
      <c r="C291" s="235" t="s">
        <v>660</v>
      </c>
      <c r="D291" s="118" t="s">
        <v>661</v>
      </c>
      <c r="E291" s="107">
        <f t="shared" si="1082"/>
        <v>23460</v>
      </c>
      <c r="F291" s="108">
        <v>23500</v>
      </c>
      <c r="G291" s="120">
        <v>0.7</v>
      </c>
      <c r="H291" s="120">
        <v>1</v>
      </c>
      <c r="I291" s="121"/>
      <c r="J291" s="121"/>
      <c r="K291" s="121"/>
      <c r="L291" s="121"/>
      <c r="M291" s="122">
        <v>1.4</v>
      </c>
      <c r="N291" s="122">
        <v>1.68</v>
      </c>
      <c r="O291" s="122">
        <v>2.23</v>
      </c>
      <c r="P291" s="123">
        <v>2.57</v>
      </c>
      <c r="Q291" s="124">
        <v>75</v>
      </c>
      <c r="R291" s="124">
        <f t="shared" si="855"/>
        <v>1897010.5000000002</v>
      </c>
      <c r="S291" s="227">
        <v>420</v>
      </c>
      <c r="T291" s="124">
        <f t="shared" si="1118"/>
        <v>10623258.800000003</v>
      </c>
      <c r="U291" s="124">
        <v>10</v>
      </c>
      <c r="V291" s="124">
        <f t="shared" si="1119"/>
        <v>283056.96066666662</v>
      </c>
      <c r="W291" s="124"/>
      <c r="X291" s="124">
        <f t="shared" si="1120"/>
        <v>0</v>
      </c>
      <c r="Y291" s="124">
        <v>0</v>
      </c>
      <c r="Z291" s="124">
        <f t="shared" si="830"/>
        <v>0</v>
      </c>
      <c r="AA291" s="124"/>
      <c r="AB291" s="124"/>
      <c r="AC291" s="124"/>
      <c r="AD291" s="124">
        <f t="shared" si="1121"/>
        <v>0</v>
      </c>
      <c r="AE291" s="124"/>
      <c r="AF291" s="124"/>
      <c r="AG291" s="124">
        <v>40</v>
      </c>
      <c r="AH291" s="124">
        <f t="shared" si="1122"/>
        <v>1011738.9333333332</v>
      </c>
      <c r="AI291" s="124"/>
      <c r="AJ291" s="124"/>
      <c r="AK291" s="125"/>
      <c r="AL291" s="124">
        <f t="shared" si="1123"/>
        <v>0</v>
      </c>
      <c r="AM291" s="124">
        <v>130</v>
      </c>
      <c r="AN291" s="124">
        <f t="shared" si="1124"/>
        <v>3288151.5333333337</v>
      </c>
      <c r="AO291" s="124">
        <v>482</v>
      </c>
      <c r="AP291" s="124">
        <f t="shared" si="1125"/>
        <v>12191454.146666665</v>
      </c>
      <c r="AQ291" s="124">
        <v>150</v>
      </c>
      <c r="AR291" s="124">
        <f t="shared" si="1126"/>
        <v>4552825.2</v>
      </c>
      <c r="AS291" s="140"/>
      <c r="AT291" s="124">
        <f t="shared" si="1127"/>
        <v>0</v>
      </c>
      <c r="AU291" s="124">
        <f>70+22</f>
        <v>92</v>
      </c>
      <c r="AV291" s="129">
        <f t="shared" si="1128"/>
        <v>2792399.4559999998</v>
      </c>
      <c r="AW291" s="124"/>
      <c r="AX291" s="124">
        <f t="shared" si="1129"/>
        <v>0</v>
      </c>
      <c r="AY291" s="124"/>
      <c r="AZ291" s="124">
        <f t="shared" si="1130"/>
        <v>0</v>
      </c>
      <c r="BA291" s="124"/>
      <c r="BB291" s="124">
        <f t="shared" si="1131"/>
        <v>0</v>
      </c>
      <c r="BC291" s="124">
        <v>0</v>
      </c>
      <c r="BD291" s="124">
        <f t="shared" si="1132"/>
        <v>0</v>
      </c>
      <c r="BE291" s="124">
        <v>0</v>
      </c>
      <c r="BF291" s="124">
        <f t="shared" si="1133"/>
        <v>0</v>
      </c>
      <c r="BG291" s="124">
        <v>0</v>
      </c>
      <c r="BH291" s="124">
        <f t="shared" si="1134"/>
        <v>0</v>
      </c>
      <c r="BI291" s="124">
        <v>61</v>
      </c>
      <c r="BJ291" s="124">
        <f t="shared" si="1135"/>
        <v>1683165.6799999997</v>
      </c>
      <c r="BK291" s="124">
        <v>74</v>
      </c>
      <c r="BL291" s="124">
        <f t="shared" si="1136"/>
        <v>2246060.432</v>
      </c>
      <c r="BM291" s="124">
        <v>0</v>
      </c>
      <c r="BN291" s="124">
        <f t="shared" si="1137"/>
        <v>0</v>
      </c>
      <c r="BO291" s="124">
        <v>0</v>
      </c>
      <c r="BP291" s="124">
        <f t="shared" si="1138"/>
        <v>0</v>
      </c>
      <c r="BQ291" s="124">
        <v>96</v>
      </c>
      <c r="BR291" s="124">
        <f t="shared" si="1139"/>
        <v>2648916.4799999995</v>
      </c>
      <c r="BS291" s="124">
        <v>138</v>
      </c>
      <c r="BT291" s="124">
        <f t="shared" si="1140"/>
        <v>3427035.696</v>
      </c>
      <c r="BU291" s="124">
        <v>100</v>
      </c>
      <c r="BV291" s="124">
        <f t="shared" si="1141"/>
        <v>3311145.5999999996</v>
      </c>
      <c r="BW291" s="124">
        <v>200</v>
      </c>
      <c r="BX291" s="129">
        <f t="shared" si="1142"/>
        <v>6622291.1999999993</v>
      </c>
      <c r="BY291" s="124">
        <v>0</v>
      </c>
      <c r="BZ291" s="124">
        <f t="shared" si="1164"/>
        <v>0</v>
      </c>
      <c r="CA291" s="124"/>
      <c r="CB291" s="124">
        <f t="shared" si="1144"/>
        <v>0</v>
      </c>
      <c r="CC291" s="124">
        <v>0</v>
      </c>
      <c r="CD291" s="124">
        <f t="shared" si="1145"/>
        <v>0</v>
      </c>
      <c r="CE291" s="124">
        <f>105-1</f>
        <v>104</v>
      </c>
      <c r="CF291" s="124">
        <f t="shared" si="1146"/>
        <v>2869659.5199999996</v>
      </c>
      <c r="CG291" s="124"/>
      <c r="CH291" s="124">
        <f t="shared" si="1147"/>
        <v>0</v>
      </c>
      <c r="CI291" s="124">
        <v>80</v>
      </c>
      <c r="CJ291" s="124">
        <f t="shared" si="1148"/>
        <v>1471620.2666666666</v>
      </c>
      <c r="CK291" s="124">
        <v>15</v>
      </c>
      <c r="CL291" s="124">
        <f t="shared" si="1149"/>
        <v>275928.8</v>
      </c>
      <c r="CM291" s="124">
        <v>70</v>
      </c>
      <c r="CN291" s="124">
        <f t="shared" si="1150"/>
        <v>1609584.6666666667</v>
      </c>
      <c r="CO291" s="124">
        <v>216</v>
      </c>
      <c r="CP291" s="124">
        <f t="shared" si="1151"/>
        <v>4470046.5599999996</v>
      </c>
      <c r="CQ291" s="124">
        <v>100</v>
      </c>
      <c r="CR291" s="124">
        <f t="shared" si="1152"/>
        <v>2299406.6666666665</v>
      </c>
      <c r="CS291" s="124">
        <v>310</v>
      </c>
      <c r="CT291" s="124">
        <f t="shared" si="1153"/>
        <v>8553792.7999999989</v>
      </c>
      <c r="CU291" s="124">
        <v>120</v>
      </c>
      <c r="CV291" s="124">
        <f t="shared" si="1154"/>
        <v>3311145.5999999992</v>
      </c>
      <c r="CW291" s="124">
        <v>235</v>
      </c>
      <c r="CX291" s="124">
        <f t="shared" si="1162"/>
        <v>6484326.7999999989</v>
      </c>
      <c r="CY291" s="140"/>
      <c r="CZ291" s="124">
        <f t="shared" si="1161"/>
        <v>0</v>
      </c>
      <c r="DA291" s="124"/>
      <c r="DB291" s="129">
        <f t="shared" si="1155"/>
        <v>0</v>
      </c>
      <c r="DC291" s="124"/>
      <c r="DD291" s="124">
        <f t="shared" si="1156"/>
        <v>0</v>
      </c>
      <c r="DE291" s="124">
        <v>6</v>
      </c>
      <c r="DF291" s="124">
        <f t="shared" si="1163"/>
        <v>165557.27999999997</v>
      </c>
      <c r="DG291" s="124">
        <v>110</v>
      </c>
      <c r="DH291" s="124">
        <f t="shared" si="1157"/>
        <v>3035216.8000000003</v>
      </c>
      <c r="DI291" s="124">
        <v>74</v>
      </c>
      <c r="DJ291" s="124">
        <f t="shared" si="1158"/>
        <v>2168274.7893333333</v>
      </c>
      <c r="DK291" s="124">
        <v>49</v>
      </c>
      <c r="DL291" s="129">
        <f t="shared" si="1159"/>
        <v>1654653.0373333336</v>
      </c>
      <c r="DM291" s="124">
        <f t="shared" si="1160"/>
        <v>3557</v>
      </c>
      <c r="DN291" s="124">
        <f t="shared" si="1160"/>
        <v>94947724.204666674</v>
      </c>
    </row>
    <row r="292" spans="1:118" ht="47.25" customHeight="1" x14ac:dyDescent="0.25">
      <c r="A292" s="104"/>
      <c r="B292" s="135">
        <v>250</v>
      </c>
      <c r="C292" s="235" t="s">
        <v>662</v>
      </c>
      <c r="D292" s="118" t="s">
        <v>663</v>
      </c>
      <c r="E292" s="107">
        <f t="shared" si="1082"/>
        <v>23460</v>
      </c>
      <c r="F292" s="108">
        <v>23500</v>
      </c>
      <c r="G292" s="136">
        <v>0.78</v>
      </c>
      <c r="H292" s="120">
        <v>1</v>
      </c>
      <c r="I292" s="121"/>
      <c r="J292" s="121"/>
      <c r="K292" s="121"/>
      <c r="L292" s="121"/>
      <c r="M292" s="122">
        <v>1.4</v>
      </c>
      <c r="N292" s="122">
        <v>1.68</v>
      </c>
      <c r="O292" s="122">
        <v>2.23</v>
      </c>
      <c r="P292" s="123">
        <v>2.57</v>
      </c>
      <c r="Q292" s="124">
        <v>135</v>
      </c>
      <c r="R292" s="124">
        <f>(Q292*$E292*$G292*$H292*$M292*$R$13)/12*11+(Q292*$F292*$G292*$H292*$M292*$R$13)/12</f>
        <v>3804861.06</v>
      </c>
      <c r="S292" s="227">
        <v>160</v>
      </c>
      <c r="T292" s="124">
        <f t="shared" si="1118"/>
        <v>4509464.9600000009</v>
      </c>
      <c r="U292" s="124">
        <v>0</v>
      </c>
      <c r="V292" s="124">
        <f t="shared" si="1119"/>
        <v>0</v>
      </c>
      <c r="W292" s="124"/>
      <c r="X292" s="124">
        <f t="shared" si="1120"/>
        <v>0</v>
      </c>
      <c r="Y292" s="124">
        <v>0</v>
      </c>
      <c r="Z292" s="124">
        <f t="shared" si="830"/>
        <v>0</v>
      </c>
      <c r="AA292" s="124"/>
      <c r="AB292" s="124"/>
      <c r="AC292" s="124"/>
      <c r="AD292" s="124">
        <f t="shared" si="1121"/>
        <v>0</v>
      </c>
      <c r="AE292" s="124"/>
      <c r="AF292" s="124"/>
      <c r="AG292" s="124">
        <v>163</v>
      </c>
      <c r="AH292" s="124">
        <f t="shared" si="1122"/>
        <v>4594017.4279999994</v>
      </c>
      <c r="AI292" s="124"/>
      <c r="AJ292" s="124"/>
      <c r="AK292" s="125"/>
      <c r="AL292" s="124">
        <f t="shared" si="1123"/>
        <v>0</v>
      </c>
      <c r="AM292" s="124">
        <v>145</v>
      </c>
      <c r="AN292" s="124">
        <f t="shared" si="1124"/>
        <v>4086702.6199999996</v>
      </c>
      <c r="AO292" s="124">
        <v>537</v>
      </c>
      <c r="AP292" s="124">
        <f t="shared" si="1125"/>
        <v>15134891.771999998</v>
      </c>
      <c r="AQ292" s="199">
        <v>338</v>
      </c>
      <c r="AR292" s="124">
        <f t="shared" si="1126"/>
        <v>11431493.673599999</v>
      </c>
      <c r="AS292" s="140"/>
      <c r="AT292" s="124">
        <f t="shared" si="1127"/>
        <v>0</v>
      </c>
      <c r="AU292" s="124">
        <f>75+8</f>
        <v>83</v>
      </c>
      <c r="AV292" s="129">
        <f t="shared" si="1128"/>
        <v>2807141.9376000008</v>
      </c>
      <c r="AW292" s="124"/>
      <c r="AX292" s="124">
        <f t="shared" si="1129"/>
        <v>0</v>
      </c>
      <c r="AY292" s="124"/>
      <c r="AZ292" s="124">
        <f t="shared" si="1130"/>
        <v>0</v>
      </c>
      <c r="BA292" s="124"/>
      <c r="BB292" s="124">
        <f t="shared" si="1131"/>
        <v>0</v>
      </c>
      <c r="BC292" s="124">
        <v>0</v>
      </c>
      <c r="BD292" s="124">
        <f t="shared" si="1132"/>
        <v>0</v>
      </c>
      <c r="BE292" s="124">
        <v>0</v>
      </c>
      <c r="BF292" s="124">
        <f t="shared" si="1133"/>
        <v>0</v>
      </c>
      <c r="BG292" s="124">
        <v>0</v>
      </c>
      <c r="BH292" s="124">
        <f t="shared" si="1134"/>
        <v>0</v>
      </c>
      <c r="BI292" s="124">
        <v>67</v>
      </c>
      <c r="BJ292" s="124">
        <f t="shared" si="1135"/>
        <v>2060005.5839999996</v>
      </c>
      <c r="BK292" s="124">
        <v>195</v>
      </c>
      <c r="BL292" s="124">
        <f t="shared" si="1136"/>
        <v>6595092.5040000007</v>
      </c>
      <c r="BM292" s="124">
        <v>0</v>
      </c>
      <c r="BN292" s="124">
        <f t="shared" si="1137"/>
        <v>0</v>
      </c>
      <c r="BO292" s="124">
        <v>0</v>
      </c>
      <c r="BP292" s="124">
        <f t="shared" si="1138"/>
        <v>0</v>
      </c>
      <c r="BQ292" s="124">
        <v>100</v>
      </c>
      <c r="BR292" s="124">
        <f t="shared" si="1139"/>
        <v>3074635.1999999997</v>
      </c>
      <c r="BS292" s="124">
        <f>319-12</f>
        <v>307</v>
      </c>
      <c r="BT292" s="124">
        <f t="shared" si="1140"/>
        <v>8495217.0576000009</v>
      </c>
      <c r="BU292" s="124">
        <v>170</v>
      </c>
      <c r="BV292" s="124">
        <f t="shared" si="1141"/>
        <v>6272255.8080000002</v>
      </c>
      <c r="BW292" s="124">
        <v>180</v>
      </c>
      <c r="BX292" s="129">
        <f t="shared" si="1142"/>
        <v>6641212.0319999997</v>
      </c>
      <c r="BY292" s="124">
        <v>0</v>
      </c>
      <c r="BZ292" s="124">
        <f t="shared" si="1164"/>
        <v>0</v>
      </c>
      <c r="CA292" s="124"/>
      <c r="CB292" s="124">
        <f t="shared" si="1144"/>
        <v>0</v>
      </c>
      <c r="CC292" s="124">
        <v>0</v>
      </c>
      <c r="CD292" s="124">
        <f t="shared" si="1145"/>
        <v>0</v>
      </c>
      <c r="CE292" s="124">
        <f>123-9</f>
        <v>114</v>
      </c>
      <c r="CF292" s="124">
        <f t="shared" si="1146"/>
        <v>3505084.1279999996</v>
      </c>
      <c r="CG292" s="124"/>
      <c r="CH292" s="124">
        <f t="shared" si="1147"/>
        <v>0</v>
      </c>
      <c r="CI292" s="124">
        <v>170</v>
      </c>
      <c r="CJ292" s="124">
        <f t="shared" si="1148"/>
        <v>3484586.5599999996</v>
      </c>
      <c r="CK292" s="124">
        <v>551</v>
      </c>
      <c r="CL292" s="124">
        <f t="shared" si="1149"/>
        <v>11294159.968000002</v>
      </c>
      <c r="CM292" s="124">
        <v>87</v>
      </c>
      <c r="CN292" s="124">
        <f t="shared" si="1150"/>
        <v>2229110.5199999996</v>
      </c>
      <c r="CO292" s="124">
        <v>324</v>
      </c>
      <c r="CP292" s="124">
        <f t="shared" si="1151"/>
        <v>7471363.5359999994</v>
      </c>
      <c r="CQ292" s="124">
        <v>210</v>
      </c>
      <c r="CR292" s="124">
        <f t="shared" si="1152"/>
        <v>5380611.5999999987</v>
      </c>
      <c r="CS292" s="124">
        <v>195</v>
      </c>
      <c r="CT292" s="124">
        <f t="shared" si="1153"/>
        <v>5995538.6399999997</v>
      </c>
      <c r="CU292" s="124">
        <v>120</v>
      </c>
      <c r="CV292" s="124">
        <f t="shared" si="1154"/>
        <v>3689562.24</v>
      </c>
      <c r="CW292" s="124">
        <v>149</v>
      </c>
      <c r="CX292" s="124">
        <f t="shared" si="1162"/>
        <v>4581206.4480000008</v>
      </c>
      <c r="CY292" s="140">
        <v>0</v>
      </c>
      <c r="CZ292" s="124">
        <f t="shared" si="1161"/>
        <v>0</v>
      </c>
      <c r="DA292" s="124"/>
      <c r="DB292" s="129">
        <f t="shared" si="1155"/>
        <v>0</v>
      </c>
      <c r="DC292" s="124"/>
      <c r="DD292" s="124">
        <f t="shared" si="1156"/>
        <v>0</v>
      </c>
      <c r="DE292" s="124">
        <v>5</v>
      </c>
      <c r="DF292" s="124">
        <f t="shared" si="1163"/>
        <v>153731.75999999998</v>
      </c>
      <c r="DG292" s="124">
        <v>200</v>
      </c>
      <c r="DH292" s="124">
        <f t="shared" si="1157"/>
        <v>6149270.3999999994</v>
      </c>
      <c r="DI292" s="124">
        <v>10</v>
      </c>
      <c r="DJ292" s="124">
        <f t="shared" si="1158"/>
        <v>326496.97599999997</v>
      </c>
      <c r="DK292" s="124">
        <v>64</v>
      </c>
      <c r="DL292" s="129">
        <f t="shared" si="1159"/>
        <v>2408171.4175999998</v>
      </c>
      <c r="DM292" s="124">
        <f t="shared" si="1160"/>
        <v>4779</v>
      </c>
      <c r="DN292" s="124">
        <f t="shared" si="1160"/>
        <v>136175885.83040002</v>
      </c>
    </row>
    <row r="293" spans="1:118" ht="45" customHeight="1" x14ac:dyDescent="0.25">
      <c r="A293" s="104"/>
      <c r="B293" s="135">
        <v>251</v>
      </c>
      <c r="C293" s="235" t="s">
        <v>664</v>
      </c>
      <c r="D293" s="118" t="s">
        <v>665</v>
      </c>
      <c r="E293" s="107">
        <f t="shared" si="1082"/>
        <v>23460</v>
      </c>
      <c r="F293" s="108">
        <v>23500</v>
      </c>
      <c r="G293" s="120">
        <v>1.7</v>
      </c>
      <c r="H293" s="149">
        <v>0.8</v>
      </c>
      <c r="I293" s="150"/>
      <c r="J293" s="150"/>
      <c r="K293" s="150"/>
      <c r="L293" s="150"/>
      <c r="M293" s="122">
        <v>1.4</v>
      </c>
      <c r="N293" s="122">
        <v>1.68</v>
      </c>
      <c r="O293" s="122">
        <v>2.23</v>
      </c>
      <c r="P293" s="123">
        <v>2.57</v>
      </c>
      <c r="Q293" s="124">
        <v>110</v>
      </c>
      <c r="R293" s="124">
        <f t="shared" si="855"/>
        <v>5405576.5866666669</v>
      </c>
      <c r="S293" s="227">
        <v>25</v>
      </c>
      <c r="T293" s="124">
        <f t="shared" si="1118"/>
        <v>1228540.1333333333</v>
      </c>
      <c r="U293" s="124">
        <v>0</v>
      </c>
      <c r="V293" s="124">
        <f t="shared" si="1119"/>
        <v>0</v>
      </c>
      <c r="W293" s="124"/>
      <c r="X293" s="124">
        <f t="shared" si="1120"/>
        <v>0</v>
      </c>
      <c r="Y293" s="124"/>
      <c r="Z293" s="124">
        <f t="shared" si="830"/>
        <v>0</v>
      </c>
      <c r="AA293" s="124"/>
      <c r="AB293" s="124"/>
      <c r="AC293" s="124"/>
      <c r="AD293" s="124">
        <f t="shared" si="1121"/>
        <v>0</v>
      </c>
      <c r="AE293" s="124"/>
      <c r="AF293" s="124"/>
      <c r="AG293" s="124">
        <v>10</v>
      </c>
      <c r="AH293" s="124">
        <f t="shared" si="1122"/>
        <v>491416.05333333329</v>
      </c>
      <c r="AI293" s="124"/>
      <c r="AJ293" s="124"/>
      <c r="AK293" s="125"/>
      <c r="AL293" s="124">
        <f t="shared" si="1123"/>
        <v>0</v>
      </c>
      <c r="AM293" s="124">
        <v>0</v>
      </c>
      <c r="AN293" s="124">
        <f t="shared" si="1124"/>
        <v>0</v>
      </c>
      <c r="AO293" s="124">
        <v>0</v>
      </c>
      <c r="AP293" s="124">
        <f t="shared" si="1125"/>
        <v>0</v>
      </c>
      <c r="AQ293" s="124">
        <v>4</v>
      </c>
      <c r="AR293" s="124">
        <f t="shared" si="1126"/>
        <v>235879.70560000004</v>
      </c>
      <c r="AS293" s="140"/>
      <c r="AT293" s="124">
        <f t="shared" si="1127"/>
        <v>0</v>
      </c>
      <c r="AU293" s="124">
        <v>0</v>
      </c>
      <c r="AV293" s="129">
        <f t="shared" si="1128"/>
        <v>0</v>
      </c>
      <c r="AW293" s="124"/>
      <c r="AX293" s="124">
        <f t="shared" si="1129"/>
        <v>0</v>
      </c>
      <c r="AY293" s="124">
        <v>0</v>
      </c>
      <c r="AZ293" s="124">
        <f t="shared" si="1130"/>
        <v>0</v>
      </c>
      <c r="BA293" s="124"/>
      <c r="BB293" s="124">
        <f t="shared" si="1131"/>
        <v>0</v>
      </c>
      <c r="BC293" s="124"/>
      <c r="BD293" s="124">
        <f t="shared" si="1132"/>
        <v>0</v>
      </c>
      <c r="BE293" s="124"/>
      <c r="BF293" s="124">
        <f t="shared" si="1133"/>
        <v>0</v>
      </c>
      <c r="BG293" s="124"/>
      <c r="BH293" s="124">
        <f t="shared" si="1134"/>
        <v>0</v>
      </c>
      <c r="BI293" s="124">
        <v>0</v>
      </c>
      <c r="BJ293" s="124">
        <f t="shared" si="1135"/>
        <v>0</v>
      </c>
      <c r="BK293" s="124">
        <v>10</v>
      </c>
      <c r="BL293" s="124">
        <f t="shared" si="1136"/>
        <v>589699.26400000008</v>
      </c>
      <c r="BM293" s="124"/>
      <c r="BN293" s="124">
        <f t="shared" si="1137"/>
        <v>0</v>
      </c>
      <c r="BO293" s="124"/>
      <c r="BP293" s="124">
        <f t="shared" si="1138"/>
        <v>0</v>
      </c>
      <c r="BQ293" s="124">
        <v>0</v>
      </c>
      <c r="BR293" s="124">
        <f t="shared" si="1139"/>
        <v>0</v>
      </c>
      <c r="BS293" s="124">
        <v>0</v>
      </c>
      <c r="BT293" s="124">
        <f t="shared" si="1140"/>
        <v>0</v>
      </c>
      <c r="BU293" s="124">
        <v>0</v>
      </c>
      <c r="BV293" s="124">
        <f t="shared" si="1141"/>
        <v>0</v>
      </c>
      <c r="BW293" s="124">
        <v>0</v>
      </c>
      <c r="BX293" s="129">
        <f t="shared" si="1142"/>
        <v>0</v>
      </c>
      <c r="BY293" s="124"/>
      <c r="BZ293" s="124">
        <f t="shared" si="1164"/>
        <v>0</v>
      </c>
      <c r="CA293" s="124"/>
      <c r="CB293" s="124">
        <f t="shared" si="1144"/>
        <v>0</v>
      </c>
      <c r="CC293" s="124"/>
      <c r="CD293" s="124">
        <f t="shared" si="1145"/>
        <v>0</v>
      </c>
      <c r="CE293" s="124">
        <v>0</v>
      </c>
      <c r="CF293" s="124">
        <f t="shared" si="1146"/>
        <v>0</v>
      </c>
      <c r="CG293" s="124"/>
      <c r="CH293" s="124">
        <f t="shared" si="1147"/>
        <v>0</v>
      </c>
      <c r="CI293" s="124">
        <v>0</v>
      </c>
      <c r="CJ293" s="124">
        <f t="shared" si="1148"/>
        <v>0</v>
      </c>
      <c r="CK293" s="124">
        <v>0</v>
      </c>
      <c r="CL293" s="124">
        <f t="shared" si="1149"/>
        <v>0</v>
      </c>
      <c r="CM293" s="124">
        <v>0</v>
      </c>
      <c r="CN293" s="124">
        <f t="shared" si="1150"/>
        <v>0</v>
      </c>
      <c r="CO293" s="124">
        <v>0</v>
      </c>
      <c r="CP293" s="124">
        <f t="shared" si="1151"/>
        <v>0</v>
      </c>
      <c r="CQ293" s="124">
        <v>0</v>
      </c>
      <c r="CR293" s="124">
        <f t="shared" si="1152"/>
        <v>0</v>
      </c>
      <c r="CS293" s="124">
        <v>0</v>
      </c>
      <c r="CT293" s="124">
        <f t="shared" si="1153"/>
        <v>0</v>
      </c>
      <c r="CU293" s="124">
        <v>0</v>
      </c>
      <c r="CV293" s="124">
        <f t="shared" si="1154"/>
        <v>0</v>
      </c>
      <c r="CW293" s="124">
        <v>0</v>
      </c>
      <c r="CX293" s="124">
        <f t="shared" si="1162"/>
        <v>0</v>
      </c>
      <c r="CY293" s="140">
        <v>0</v>
      </c>
      <c r="CZ293" s="124">
        <f t="shared" si="1161"/>
        <v>0</v>
      </c>
      <c r="DA293" s="124"/>
      <c r="DB293" s="129">
        <f t="shared" si="1155"/>
        <v>0</v>
      </c>
      <c r="DC293" s="124">
        <v>0</v>
      </c>
      <c r="DD293" s="124">
        <f t="shared" si="1156"/>
        <v>0</v>
      </c>
      <c r="DE293" s="141"/>
      <c r="DF293" s="124">
        <f t="shared" si="1163"/>
        <v>0</v>
      </c>
      <c r="DG293" s="124">
        <v>0</v>
      </c>
      <c r="DH293" s="124">
        <f t="shared" si="1157"/>
        <v>0</v>
      </c>
      <c r="DI293" s="124"/>
      <c r="DJ293" s="124">
        <f t="shared" si="1158"/>
        <v>0</v>
      </c>
      <c r="DK293" s="124">
        <v>0</v>
      </c>
      <c r="DL293" s="129">
        <f>(DK293*$E293*$G293*$H293*$P293*$DL$13)</f>
        <v>0</v>
      </c>
      <c r="DM293" s="124">
        <f t="shared" si="1160"/>
        <v>159</v>
      </c>
      <c r="DN293" s="124">
        <f t="shared" si="1160"/>
        <v>7951111.7429333348</v>
      </c>
    </row>
    <row r="294" spans="1:118" ht="15.75" customHeight="1" x14ac:dyDescent="0.25">
      <c r="A294" s="104"/>
      <c r="B294" s="135">
        <v>252</v>
      </c>
      <c r="C294" s="235" t="s">
        <v>666</v>
      </c>
      <c r="D294" s="118" t="s">
        <v>667</v>
      </c>
      <c r="E294" s="107">
        <f t="shared" si="1082"/>
        <v>23460</v>
      </c>
      <c r="F294" s="108">
        <v>23500</v>
      </c>
      <c r="G294" s="136">
        <v>0.78</v>
      </c>
      <c r="H294" s="120">
        <v>1</v>
      </c>
      <c r="I294" s="121"/>
      <c r="J294" s="121"/>
      <c r="K294" s="121"/>
      <c r="L294" s="121"/>
      <c r="M294" s="122">
        <v>1.4</v>
      </c>
      <c r="N294" s="122">
        <v>1.68</v>
      </c>
      <c r="O294" s="122">
        <v>2.23</v>
      </c>
      <c r="P294" s="123">
        <v>2.57</v>
      </c>
      <c r="Q294" s="124">
        <v>61</v>
      </c>
      <c r="R294" s="124">
        <f t="shared" si="855"/>
        <v>1719233.5160000001</v>
      </c>
      <c r="S294" s="227">
        <v>510</v>
      </c>
      <c r="T294" s="124">
        <f t="shared" si="1118"/>
        <v>14373919.559999999</v>
      </c>
      <c r="U294" s="124">
        <v>0</v>
      </c>
      <c r="V294" s="124">
        <f t="shared" si="1119"/>
        <v>0</v>
      </c>
      <c r="W294" s="124"/>
      <c r="X294" s="124">
        <f t="shared" si="1120"/>
        <v>0</v>
      </c>
      <c r="Y294" s="124">
        <v>0</v>
      </c>
      <c r="Z294" s="124">
        <f t="shared" si="830"/>
        <v>0</v>
      </c>
      <c r="AA294" s="124"/>
      <c r="AB294" s="124"/>
      <c r="AC294" s="124"/>
      <c r="AD294" s="124">
        <f t="shared" si="1121"/>
        <v>0</v>
      </c>
      <c r="AE294" s="124"/>
      <c r="AF294" s="124"/>
      <c r="AG294" s="124">
        <v>4</v>
      </c>
      <c r="AH294" s="124">
        <f t="shared" si="1122"/>
        <v>112736.624</v>
      </c>
      <c r="AI294" s="124"/>
      <c r="AJ294" s="124"/>
      <c r="AK294" s="125"/>
      <c r="AL294" s="124">
        <f t="shared" si="1123"/>
        <v>0</v>
      </c>
      <c r="AM294" s="124">
        <v>40</v>
      </c>
      <c r="AN294" s="124">
        <f t="shared" si="1124"/>
        <v>1127366.2400000002</v>
      </c>
      <c r="AO294" s="124">
        <v>23</v>
      </c>
      <c r="AP294" s="124">
        <f t="shared" si="1125"/>
        <v>648235.58800000011</v>
      </c>
      <c r="AQ294" s="124">
        <v>44</v>
      </c>
      <c r="AR294" s="124">
        <f t="shared" si="1126"/>
        <v>1488123.4368000005</v>
      </c>
      <c r="AS294" s="140"/>
      <c r="AT294" s="124">
        <f t="shared" si="1127"/>
        <v>0</v>
      </c>
      <c r="AU294" s="124">
        <v>2</v>
      </c>
      <c r="AV294" s="129">
        <f t="shared" si="1128"/>
        <v>67641.974399999992</v>
      </c>
      <c r="AW294" s="124"/>
      <c r="AX294" s="124">
        <f t="shared" si="1129"/>
        <v>0</v>
      </c>
      <c r="AY294" s="124">
        <v>0</v>
      </c>
      <c r="AZ294" s="124">
        <f t="shared" si="1130"/>
        <v>0</v>
      </c>
      <c r="BA294" s="124"/>
      <c r="BB294" s="124">
        <f t="shared" si="1131"/>
        <v>0</v>
      </c>
      <c r="BC294" s="124">
        <v>0</v>
      </c>
      <c r="BD294" s="124">
        <f t="shared" si="1132"/>
        <v>0</v>
      </c>
      <c r="BE294" s="124">
        <v>0</v>
      </c>
      <c r="BF294" s="124">
        <f t="shared" si="1133"/>
        <v>0</v>
      </c>
      <c r="BG294" s="124">
        <v>0</v>
      </c>
      <c r="BH294" s="124">
        <f t="shared" si="1134"/>
        <v>0</v>
      </c>
      <c r="BI294" s="124">
        <v>5</v>
      </c>
      <c r="BJ294" s="124">
        <f t="shared" si="1135"/>
        <v>153731.75999999998</v>
      </c>
      <c r="BK294" s="124">
        <v>40</v>
      </c>
      <c r="BL294" s="124">
        <f t="shared" si="1136"/>
        <v>1352839.4879999999</v>
      </c>
      <c r="BM294" s="124">
        <v>0</v>
      </c>
      <c r="BN294" s="124">
        <f t="shared" si="1137"/>
        <v>0</v>
      </c>
      <c r="BO294" s="124">
        <v>0</v>
      </c>
      <c r="BP294" s="124">
        <f t="shared" si="1138"/>
        <v>0</v>
      </c>
      <c r="BQ294" s="124">
        <v>4</v>
      </c>
      <c r="BR294" s="124">
        <f t="shared" si="1139"/>
        <v>122985.408</v>
      </c>
      <c r="BS294" s="124">
        <v>7</v>
      </c>
      <c r="BT294" s="124">
        <f t="shared" si="1140"/>
        <v>193702.01760000002</v>
      </c>
      <c r="BU294" s="124">
        <v>20</v>
      </c>
      <c r="BV294" s="124">
        <f t="shared" si="1141"/>
        <v>737912.44799999997</v>
      </c>
      <c r="BW294" s="124">
        <v>8</v>
      </c>
      <c r="BX294" s="129">
        <f t="shared" si="1142"/>
        <v>295164.97919999994</v>
      </c>
      <c r="BY294" s="124">
        <v>0</v>
      </c>
      <c r="BZ294" s="124">
        <f t="shared" si="1164"/>
        <v>0</v>
      </c>
      <c r="CA294" s="124"/>
      <c r="CB294" s="124">
        <f t="shared" si="1144"/>
        <v>0</v>
      </c>
      <c r="CC294" s="124">
        <v>0</v>
      </c>
      <c r="CD294" s="124">
        <f t="shared" si="1145"/>
        <v>0</v>
      </c>
      <c r="CE294" s="124">
        <v>47</v>
      </c>
      <c r="CF294" s="124">
        <f t="shared" si="1146"/>
        <v>1445078.5439999998</v>
      </c>
      <c r="CG294" s="124"/>
      <c r="CH294" s="124">
        <f t="shared" si="1147"/>
        <v>0</v>
      </c>
      <c r="CI294" s="124">
        <v>0</v>
      </c>
      <c r="CJ294" s="124">
        <f t="shared" si="1148"/>
        <v>0</v>
      </c>
      <c r="CK294" s="124">
        <v>0</v>
      </c>
      <c r="CL294" s="124">
        <f t="shared" si="1149"/>
        <v>0</v>
      </c>
      <c r="CM294" s="124">
        <v>0</v>
      </c>
      <c r="CN294" s="124">
        <f t="shared" si="1150"/>
        <v>0</v>
      </c>
      <c r="CO294" s="124">
        <v>53</v>
      </c>
      <c r="CP294" s="124">
        <f t="shared" si="1151"/>
        <v>1222167.4919999999</v>
      </c>
      <c r="CQ294" s="124">
        <v>6</v>
      </c>
      <c r="CR294" s="124">
        <f t="shared" si="1152"/>
        <v>153731.75999999998</v>
      </c>
      <c r="CS294" s="124">
        <v>87</v>
      </c>
      <c r="CT294" s="124">
        <f t="shared" si="1153"/>
        <v>2674932.6239999998</v>
      </c>
      <c r="CU294" s="124">
        <v>50</v>
      </c>
      <c r="CV294" s="124">
        <f t="shared" si="1154"/>
        <v>1537317.5999999999</v>
      </c>
      <c r="CW294" s="124">
        <v>60</v>
      </c>
      <c r="CX294" s="124">
        <f t="shared" si="1162"/>
        <v>1844781.12</v>
      </c>
      <c r="CY294" s="140">
        <v>470</v>
      </c>
      <c r="CZ294" s="124">
        <f t="shared" ref="CZ294:CZ298" si="1165">(CY294*$E294*$G294*$H294*$N294*$CZ$13)/12*11+(CY294*$F294*$G294*$H294*$N294*$CZ$13)/12</f>
        <v>13005706.896</v>
      </c>
      <c r="DA294" s="124"/>
      <c r="DB294" s="129">
        <f t="shared" si="1155"/>
        <v>0</v>
      </c>
      <c r="DC294" s="124"/>
      <c r="DD294" s="124">
        <f t="shared" si="1156"/>
        <v>0</v>
      </c>
      <c r="DE294" s="141">
        <v>3</v>
      </c>
      <c r="DF294" s="124">
        <f t="shared" si="1163"/>
        <v>92239.056000000011</v>
      </c>
      <c r="DG294" s="124">
        <v>15</v>
      </c>
      <c r="DH294" s="124">
        <f t="shared" si="1157"/>
        <v>461195.28</v>
      </c>
      <c r="DI294" s="124">
        <v>1</v>
      </c>
      <c r="DJ294" s="124">
        <f t="shared" si="1158"/>
        <v>32649.697600000003</v>
      </c>
      <c r="DK294" s="124">
        <v>5</v>
      </c>
      <c r="DL294" s="129">
        <f t="shared" ref="DL294:DL299" si="1166">(DK294*$E294*$G294*$H294*$P294*$DL$13)/12*11+(DK294*$F294*$G294*$H294*$P294*$DL$13)/12</f>
        <v>188138.39200000002</v>
      </c>
      <c r="DM294" s="124">
        <f t="shared" si="1160"/>
        <v>1565</v>
      </c>
      <c r="DN294" s="124">
        <f t="shared" si="1160"/>
        <v>45051531.501599997</v>
      </c>
    </row>
    <row r="295" spans="1:118" ht="15.75" customHeight="1" x14ac:dyDescent="0.25">
      <c r="A295" s="104"/>
      <c r="B295" s="135">
        <v>253</v>
      </c>
      <c r="C295" s="235" t="s">
        <v>668</v>
      </c>
      <c r="D295" s="118" t="s">
        <v>669</v>
      </c>
      <c r="E295" s="107">
        <f t="shared" si="1082"/>
        <v>23460</v>
      </c>
      <c r="F295" s="108">
        <v>23500</v>
      </c>
      <c r="G295" s="136">
        <v>1.54</v>
      </c>
      <c r="H295" s="120">
        <v>1</v>
      </c>
      <c r="I295" s="121"/>
      <c r="J295" s="121"/>
      <c r="K295" s="121"/>
      <c r="L295" s="121"/>
      <c r="M295" s="122">
        <v>1.4</v>
      </c>
      <c r="N295" s="122">
        <v>1.68</v>
      </c>
      <c r="O295" s="122">
        <v>2.23</v>
      </c>
      <c r="P295" s="123">
        <v>2.57</v>
      </c>
      <c r="Q295" s="124">
        <v>9</v>
      </c>
      <c r="R295" s="124">
        <f t="shared" si="855"/>
        <v>500810.77200000006</v>
      </c>
      <c r="S295" s="227">
        <v>50</v>
      </c>
      <c r="T295" s="124">
        <f t="shared" si="1118"/>
        <v>2782282.0666666669</v>
      </c>
      <c r="U295" s="124">
        <v>0</v>
      </c>
      <c r="V295" s="124">
        <f t="shared" si="1119"/>
        <v>0</v>
      </c>
      <c r="W295" s="124"/>
      <c r="X295" s="124">
        <f t="shared" si="1120"/>
        <v>0</v>
      </c>
      <c r="Y295" s="124"/>
      <c r="Z295" s="124">
        <f t="shared" si="830"/>
        <v>0</v>
      </c>
      <c r="AA295" s="124"/>
      <c r="AB295" s="124"/>
      <c r="AC295" s="124"/>
      <c r="AD295" s="124">
        <f t="shared" si="1121"/>
        <v>0</v>
      </c>
      <c r="AE295" s="124"/>
      <c r="AF295" s="124"/>
      <c r="AG295" s="124"/>
      <c r="AH295" s="124">
        <f t="shared" si="1122"/>
        <v>0</v>
      </c>
      <c r="AI295" s="124"/>
      <c r="AJ295" s="124"/>
      <c r="AK295" s="125"/>
      <c r="AL295" s="124">
        <f t="shared" si="1123"/>
        <v>0</v>
      </c>
      <c r="AM295" s="124">
        <v>0</v>
      </c>
      <c r="AN295" s="124">
        <f t="shared" si="1124"/>
        <v>0</v>
      </c>
      <c r="AO295" s="124">
        <v>0</v>
      </c>
      <c r="AP295" s="124">
        <f t="shared" si="1125"/>
        <v>0</v>
      </c>
      <c r="AQ295" s="124">
        <v>4</v>
      </c>
      <c r="AR295" s="124">
        <f t="shared" si="1126"/>
        <v>267099.0784</v>
      </c>
      <c r="AS295" s="140"/>
      <c r="AT295" s="124">
        <f t="shared" si="1127"/>
        <v>0</v>
      </c>
      <c r="AU295" s="124">
        <v>0</v>
      </c>
      <c r="AV295" s="129">
        <f t="shared" si="1128"/>
        <v>0</v>
      </c>
      <c r="AW295" s="153"/>
      <c r="AX295" s="124">
        <f t="shared" si="1129"/>
        <v>0</v>
      </c>
      <c r="AY295" s="124">
        <v>0</v>
      </c>
      <c r="AZ295" s="124">
        <f t="shared" si="1130"/>
        <v>0</v>
      </c>
      <c r="BA295" s="124"/>
      <c r="BB295" s="124">
        <f t="shared" si="1131"/>
        <v>0</v>
      </c>
      <c r="BC295" s="124"/>
      <c r="BD295" s="124">
        <f t="shared" si="1132"/>
        <v>0</v>
      </c>
      <c r="BE295" s="124"/>
      <c r="BF295" s="124">
        <f t="shared" si="1133"/>
        <v>0</v>
      </c>
      <c r="BG295" s="124"/>
      <c r="BH295" s="124">
        <f t="shared" si="1134"/>
        <v>0</v>
      </c>
      <c r="BI295" s="124">
        <v>0</v>
      </c>
      <c r="BJ295" s="124">
        <f t="shared" si="1135"/>
        <v>0</v>
      </c>
      <c r="BK295" s="124">
        <v>1</v>
      </c>
      <c r="BL295" s="124">
        <f t="shared" si="1136"/>
        <v>66774.7696</v>
      </c>
      <c r="BM295" s="124"/>
      <c r="BN295" s="124">
        <f t="shared" si="1137"/>
        <v>0</v>
      </c>
      <c r="BO295" s="124"/>
      <c r="BP295" s="124">
        <f t="shared" si="1138"/>
        <v>0</v>
      </c>
      <c r="BQ295" s="124">
        <v>0</v>
      </c>
      <c r="BR295" s="124">
        <f t="shared" si="1139"/>
        <v>0</v>
      </c>
      <c r="BS295" s="124">
        <v>0</v>
      </c>
      <c r="BT295" s="124">
        <f t="shared" si="1140"/>
        <v>0</v>
      </c>
      <c r="BU295" s="124">
        <v>0</v>
      </c>
      <c r="BV295" s="124">
        <f t="shared" si="1141"/>
        <v>0</v>
      </c>
      <c r="BW295" s="124">
        <v>0</v>
      </c>
      <c r="BX295" s="129">
        <f t="shared" si="1142"/>
        <v>0</v>
      </c>
      <c r="BY295" s="124"/>
      <c r="BZ295" s="124">
        <f t="shared" si="1164"/>
        <v>0</v>
      </c>
      <c r="CA295" s="124"/>
      <c r="CB295" s="124">
        <f t="shared" si="1144"/>
        <v>0</v>
      </c>
      <c r="CC295" s="124"/>
      <c r="CD295" s="124">
        <f t="shared" si="1145"/>
        <v>0</v>
      </c>
      <c r="CE295" s="124">
        <v>0</v>
      </c>
      <c r="CF295" s="124">
        <f t="shared" si="1146"/>
        <v>0</v>
      </c>
      <c r="CG295" s="124"/>
      <c r="CH295" s="124">
        <f t="shared" si="1147"/>
        <v>0</v>
      </c>
      <c r="CI295" s="124">
        <v>0</v>
      </c>
      <c r="CJ295" s="124">
        <f t="shared" si="1148"/>
        <v>0</v>
      </c>
      <c r="CK295" s="124">
        <v>0</v>
      </c>
      <c r="CL295" s="124">
        <f t="shared" si="1149"/>
        <v>0</v>
      </c>
      <c r="CM295" s="124">
        <v>0</v>
      </c>
      <c r="CN295" s="124">
        <f t="shared" si="1150"/>
        <v>0</v>
      </c>
      <c r="CO295" s="124">
        <v>0</v>
      </c>
      <c r="CP295" s="124">
        <f t="shared" si="1151"/>
        <v>0</v>
      </c>
      <c r="CQ295" s="124">
        <v>0</v>
      </c>
      <c r="CR295" s="124">
        <f t="shared" si="1152"/>
        <v>0</v>
      </c>
      <c r="CS295" s="124">
        <v>0</v>
      </c>
      <c r="CT295" s="124">
        <f t="shared" si="1153"/>
        <v>0</v>
      </c>
      <c r="CU295" s="124">
        <v>0</v>
      </c>
      <c r="CV295" s="124">
        <f t="shared" si="1154"/>
        <v>0</v>
      </c>
      <c r="CW295" s="124">
        <v>0</v>
      </c>
      <c r="CX295" s="124">
        <f t="shared" si="1162"/>
        <v>0</v>
      </c>
      <c r="CY295" s="140">
        <v>0</v>
      </c>
      <c r="CZ295" s="124">
        <f t="shared" si="1165"/>
        <v>0</v>
      </c>
      <c r="DA295" s="124"/>
      <c r="DB295" s="129">
        <f t="shared" si="1155"/>
        <v>0</v>
      </c>
      <c r="DC295" s="124">
        <v>0</v>
      </c>
      <c r="DD295" s="124">
        <f t="shared" si="1156"/>
        <v>0</v>
      </c>
      <c r="DE295" s="141"/>
      <c r="DF295" s="124">
        <f t="shared" si="1163"/>
        <v>0</v>
      </c>
      <c r="DG295" s="124">
        <v>0</v>
      </c>
      <c r="DH295" s="124">
        <f t="shared" si="1157"/>
        <v>0</v>
      </c>
      <c r="DI295" s="124"/>
      <c r="DJ295" s="124">
        <f t="shared" si="1158"/>
        <v>0</v>
      </c>
      <c r="DK295" s="124">
        <v>5</v>
      </c>
      <c r="DL295" s="129">
        <f t="shared" si="1166"/>
        <v>371452.72266666667</v>
      </c>
      <c r="DM295" s="124">
        <f t="shared" si="1160"/>
        <v>69</v>
      </c>
      <c r="DN295" s="124">
        <f t="shared" si="1160"/>
        <v>3988419.4093333334</v>
      </c>
    </row>
    <row r="296" spans="1:118" ht="30" customHeight="1" x14ac:dyDescent="0.25">
      <c r="A296" s="104"/>
      <c r="B296" s="135">
        <v>254</v>
      </c>
      <c r="C296" s="235" t="s">
        <v>670</v>
      </c>
      <c r="D296" s="118" t="s">
        <v>671</v>
      </c>
      <c r="E296" s="107">
        <f t="shared" si="1082"/>
        <v>23460</v>
      </c>
      <c r="F296" s="108">
        <v>23500</v>
      </c>
      <c r="G296" s="136">
        <v>0.75</v>
      </c>
      <c r="H296" s="120">
        <v>1</v>
      </c>
      <c r="I296" s="121"/>
      <c r="J296" s="121"/>
      <c r="K296" s="121"/>
      <c r="L296" s="121"/>
      <c r="M296" s="122">
        <v>1.4</v>
      </c>
      <c r="N296" s="122">
        <v>1.68</v>
      </c>
      <c r="O296" s="122">
        <v>2.23</v>
      </c>
      <c r="P296" s="123">
        <v>2.57</v>
      </c>
      <c r="Q296" s="124">
        <v>10</v>
      </c>
      <c r="R296" s="124">
        <f t="shared" si="855"/>
        <v>271001.5</v>
      </c>
      <c r="S296" s="227">
        <v>0</v>
      </c>
      <c r="T296" s="124">
        <f t="shared" si="1118"/>
        <v>0</v>
      </c>
      <c r="U296" s="124">
        <f>133+81</f>
        <v>214</v>
      </c>
      <c r="V296" s="124">
        <f t="shared" si="1119"/>
        <v>6490091.7409999995</v>
      </c>
      <c r="W296" s="124"/>
      <c r="X296" s="124">
        <f t="shared" si="1120"/>
        <v>0</v>
      </c>
      <c r="Y296" s="124">
        <v>0</v>
      </c>
      <c r="Z296" s="124">
        <f t="shared" si="830"/>
        <v>0</v>
      </c>
      <c r="AA296" s="124"/>
      <c r="AB296" s="124"/>
      <c r="AC296" s="124"/>
      <c r="AD296" s="124">
        <f t="shared" si="1121"/>
        <v>0</v>
      </c>
      <c r="AE296" s="124"/>
      <c r="AF296" s="124"/>
      <c r="AG296" s="124">
        <v>21</v>
      </c>
      <c r="AH296" s="124">
        <f t="shared" si="1122"/>
        <v>569103.14999999991</v>
      </c>
      <c r="AI296" s="124"/>
      <c r="AJ296" s="124"/>
      <c r="AK296" s="125"/>
      <c r="AL296" s="124">
        <f t="shared" si="1123"/>
        <v>0</v>
      </c>
      <c r="AM296" s="124">
        <v>40</v>
      </c>
      <c r="AN296" s="124">
        <f t="shared" si="1124"/>
        <v>1084006</v>
      </c>
      <c r="AO296" s="124">
        <v>66</v>
      </c>
      <c r="AP296" s="124">
        <f t="shared" si="1125"/>
        <v>1788609.9</v>
      </c>
      <c r="AQ296" s="124">
        <v>40</v>
      </c>
      <c r="AR296" s="124">
        <f t="shared" si="1126"/>
        <v>1300807.2000000002</v>
      </c>
      <c r="AS296" s="140">
        <v>0</v>
      </c>
      <c r="AT296" s="124">
        <f t="shared" si="1127"/>
        <v>0</v>
      </c>
      <c r="AU296" s="124">
        <f>85+25</f>
        <v>110</v>
      </c>
      <c r="AV296" s="129">
        <f t="shared" si="1128"/>
        <v>3577219.8</v>
      </c>
      <c r="AW296" s="124"/>
      <c r="AX296" s="124">
        <f t="shared" si="1129"/>
        <v>0</v>
      </c>
      <c r="AY296" s="124"/>
      <c r="AZ296" s="124">
        <f t="shared" si="1130"/>
        <v>0</v>
      </c>
      <c r="BA296" s="124"/>
      <c r="BB296" s="124">
        <f t="shared" si="1131"/>
        <v>0</v>
      </c>
      <c r="BC296" s="124">
        <v>0</v>
      </c>
      <c r="BD296" s="124">
        <f t="shared" si="1132"/>
        <v>0</v>
      </c>
      <c r="BE296" s="124">
        <v>0</v>
      </c>
      <c r="BF296" s="124">
        <f t="shared" si="1133"/>
        <v>0</v>
      </c>
      <c r="BG296" s="124">
        <v>0</v>
      </c>
      <c r="BH296" s="124">
        <f t="shared" si="1134"/>
        <v>0</v>
      </c>
      <c r="BI296" s="124">
        <v>140</v>
      </c>
      <c r="BJ296" s="124">
        <f t="shared" si="1135"/>
        <v>4138932</v>
      </c>
      <c r="BK296" s="124">
        <v>800</v>
      </c>
      <c r="BL296" s="124">
        <f t="shared" si="1136"/>
        <v>26016144.000000004</v>
      </c>
      <c r="BM296" s="124">
        <v>600</v>
      </c>
      <c r="BN296" s="124">
        <f t="shared" si="1137"/>
        <v>17738280</v>
      </c>
      <c r="BO296" s="124">
        <v>0</v>
      </c>
      <c r="BP296" s="124">
        <f t="shared" si="1138"/>
        <v>0</v>
      </c>
      <c r="BQ296" s="124">
        <v>120</v>
      </c>
      <c r="BR296" s="124">
        <f t="shared" si="1139"/>
        <v>3547656</v>
      </c>
      <c r="BS296" s="124">
        <v>547</v>
      </c>
      <c r="BT296" s="124">
        <f t="shared" si="1140"/>
        <v>14554258.74</v>
      </c>
      <c r="BU296" s="124">
        <v>103</v>
      </c>
      <c r="BV296" s="124">
        <f t="shared" si="1141"/>
        <v>3654085.6799999992</v>
      </c>
      <c r="BW296" s="124">
        <v>200</v>
      </c>
      <c r="BX296" s="129">
        <f t="shared" si="1142"/>
        <v>7095312</v>
      </c>
      <c r="BY296" s="124">
        <v>500</v>
      </c>
      <c r="BZ296" s="124">
        <f>(BY296*$E296*$G296*$H296*$M296*$BZ$13)/12*11+(BY296*$F296*$G296*$H296*$M296*$BZ$13)/12</f>
        <v>12318250</v>
      </c>
      <c r="CA296" s="124">
        <f>561+90</f>
        <v>651</v>
      </c>
      <c r="CB296" s="124">
        <f t="shared" si="1144"/>
        <v>16038361.499999998</v>
      </c>
      <c r="CC296" s="124">
        <v>0</v>
      </c>
      <c r="CD296" s="124">
        <f t="shared" si="1145"/>
        <v>0</v>
      </c>
      <c r="CE296" s="124">
        <v>250</v>
      </c>
      <c r="CF296" s="124">
        <f t="shared" si="1146"/>
        <v>7390950</v>
      </c>
      <c r="CG296" s="124"/>
      <c r="CH296" s="124">
        <f t="shared" si="1147"/>
        <v>0</v>
      </c>
      <c r="CI296" s="124">
        <v>3</v>
      </c>
      <c r="CJ296" s="124">
        <f t="shared" si="1148"/>
        <v>59127.600000000006</v>
      </c>
      <c r="CK296" s="124">
        <v>15</v>
      </c>
      <c r="CL296" s="124">
        <f t="shared" si="1149"/>
        <v>295638</v>
      </c>
      <c r="CM296" s="124">
        <v>80</v>
      </c>
      <c r="CN296" s="124">
        <f t="shared" si="1150"/>
        <v>1970919.9999999998</v>
      </c>
      <c r="CO296" s="124">
        <v>440</v>
      </c>
      <c r="CP296" s="124">
        <f t="shared" si="1151"/>
        <v>9756054</v>
      </c>
      <c r="CQ296" s="124">
        <v>260</v>
      </c>
      <c r="CR296" s="124">
        <f t="shared" si="1152"/>
        <v>6405490</v>
      </c>
      <c r="CS296" s="124">
        <v>236</v>
      </c>
      <c r="CT296" s="124">
        <f t="shared" si="1153"/>
        <v>6977056.7999999989</v>
      </c>
      <c r="CU296" s="124">
        <v>120</v>
      </c>
      <c r="CV296" s="124">
        <f t="shared" si="1154"/>
        <v>3547656</v>
      </c>
      <c r="CW296" s="124">
        <v>76</v>
      </c>
      <c r="CX296" s="124">
        <f t="shared" si="1162"/>
        <v>2246848.8000000003</v>
      </c>
      <c r="CY296" s="140">
        <v>31</v>
      </c>
      <c r="CZ296" s="124">
        <f t="shared" si="1165"/>
        <v>824830.0199999999</v>
      </c>
      <c r="DA296" s="124"/>
      <c r="DB296" s="129">
        <f t="shared" si="1155"/>
        <v>0</v>
      </c>
      <c r="DC296" s="124"/>
      <c r="DD296" s="124">
        <f t="shared" si="1156"/>
        <v>0</v>
      </c>
      <c r="DE296" s="124">
        <v>2</v>
      </c>
      <c r="DF296" s="124">
        <f t="shared" si="1163"/>
        <v>59127.599999999991</v>
      </c>
      <c r="DG296" s="124">
        <v>45</v>
      </c>
      <c r="DH296" s="124">
        <f t="shared" si="1157"/>
        <v>1330371</v>
      </c>
      <c r="DI296" s="124">
        <v>70</v>
      </c>
      <c r="DJ296" s="124">
        <f t="shared" si="1158"/>
        <v>2197575.8000000003</v>
      </c>
      <c r="DK296" s="124">
        <v>57</v>
      </c>
      <c r="DL296" s="129">
        <f t="shared" si="1166"/>
        <v>2062286.22</v>
      </c>
      <c r="DM296" s="124">
        <f t="shared" si="1160"/>
        <v>5847</v>
      </c>
      <c r="DN296" s="124">
        <f t="shared" si="1160"/>
        <v>165306051.05100003</v>
      </c>
    </row>
    <row r="297" spans="1:118" ht="15.75" customHeight="1" x14ac:dyDescent="0.25">
      <c r="A297" s="104"/>
      <c r="B297" s="135">
        <v>255</v>
      </c>
      <c r="C297" s="235" t="s">
        <v>672</v>
      </c>
      <c r="D297" s="171" t="s">
        <v>673</v>
      </c>
      <c r="E297" s="107">
        <f t="shared" si="1082"/>
        <v>23460</v>
      </c>
      <c r="F297" s="108">
        <v>23500</v>
      </c>
      <c r="G297" s="136">
        <v>0.89</v>
      </c>
      <c r="H297" s="120">
        <v>1</v>
      </c>
      <c r="I297" s="120"/>
      <c r="J297" s="120"/>
      <c r="K297" s="120"/>
      <c r="L297" s="120"/>
      <c r="M297" s="172">
        <v>1.4</v>
      </c>
      <c r="N297" s="172">
        <v>1.68</v>
      </c>
      <c r="O297" s="172">
        <v>2.23</v>
      </c>
      <c r="P297" s="172">
        <v>2.57</v>
      </c>
      <c r="Q297" s="124">
        <v>137</v>
      </c>
      <c r="R297" s="124">
        <f t="shared" si="855"/>
        <v>4405761.7193333339</v>
      </c>
      <c r="S297" s="227">
        <v>0</v>
      </c>
      <c r="T297" s="124">
        <f t="shared" si="1118"/>
        <v>0</v>
      </c>
      <c r="U297" s="124">
        <v>1</v>
      </c>
      <c r="V297" s="124">
        <f t="shared" si="1119"/>
        <v>35988.670713333333</v>
      </c>
      <c r="W297" s="124"/>
      <c r="X297" s="124">
        <f t="shared" si="1120"/>
        <v>0</v>
      </c>
      <c r="Y297" s="124">
        <v>0</v>
      </c>
      <c r="Z297" s="124">
        <f t="shared" si="830"/>
        <v>0</v>
      </c>
      <c r="AA297" s="124"/>
      <c r="AB297" s="124"/>
      <c r="AC297" s="124"/>
      <c r="AD297" s="124">
        <f t="shared" si="1121"/>
        <v>0</v>
      </c>
      <c r="AE297" s="124"/>
      <c r="AF297" s="124"/>
      <c r="AG297" s="124">
        <v>40</v>
      </c>
      <c r="AH297" s="124">
        <f t="shared" si="1122"/>
        <v>1286353.7866666666</v>
      </c>
      <c r="AI297" s="124"/>
      <c r="AJ297" s="124"/>
      <c r="AK297" s="126"/>
      <c r="AL297" s="124">
        <f t="shared" si="1123"/>
        <v>0</v>
      </c>
      <c r="AM297" s="124">
        <v>115</v>
      </c>
      <c r="AN297" s="124">
        <f t="shared" si="1124"/>
        <v>3698267.1366666667</v>
      </c>
      <c r="AO297" s="124">
        <v>122</v>
      </c>
      <c r="AP297" s="124">
        <f t="shared" si="1125"/>
        <v>3923379.049333333</v>
      </c>
      <c r="AQ297" s="124">
        <v>100</v>
      </c>
      <c r="AR297" s="124">
        <f t="shared" si="1126"/>
        <v>3859061.3600000003</v>
      </c>
      <c r="AS297" s="140">
        <v>0</v>
      </c>
      <c r="AT297" s="124">
        <f t="shared" si="1127"/>
        <v>0</v>
      </c>
      <c r="AU297" s="124">
        <v>28</v>
      </c>
      <c r="AV297" s="129">
        <f t="shared" si="1128"/>
        <v>1080537.1808</v>
      </c>
      <c r="AW297" s="124"/>
      <c r="AX297" s="124">
        <f t="shared" si="1129"/>
        <v>0</v>
      </c>
      <c r="AY297" s="124"/>
      <c r="AZ297" s="124">
        <f t="shared" si="1130"/>
        <v>0</v>
      </c>
      <c r="BA297" s="124"/>
      <c r="BB297" s="124">
        <f t="shared" si="1131"/>
        <v>0</v>
      </c>
      <c r="BC297" s="124">
        <v>0</v>
      </c>
      <c r="BD297" s="124">
        <f t="shared" si="1132"/>
        <v>0</v>
      </c>
      <c r="BE297" s="124">
        <v>0</v>
      </c>
      <c r="BF297" s="124">
        <f t="shared" si="1133"/>
        <v>0</v>
      </c>
      <c r="BG297" s="124">
        <v>0</v>
      </c>
      <c r="BH297" s="124">
        <f t="shared" si="1134"/>
        <v>0</v>
      </c>
      <c r="BI297" s="124">
        <v>28</v>
      </c>
      <c r="BJ297" s="124">
        <f t="shared" si="1135"/>
        <v>982306.52799999982</v>
      </c>
      <c r="BK297" s="124">
        <v>121</v>
      </c>
      <c r="BL297" s="124">
        <f t="shared" si="1136"/>
        <v>4669464.245600001</v>
      </c>
      <c r="BM297" s="124"/>
      <c r="BN297" s="124">
        <f t="shared" si="1137"/>
        <v>0</v>
      </c>
      <c r="BO297" s="124">
        <v>0</v>
      </c>
      <c r="BP297" s="124">
        <f t="shared" si="1138"/>
        <v>0</v>
      </c>
      <c r="BQ297" s="124">
        <v>16</v>
      </c>
      <c r="BR297" s="124">
        <f t="shared" si="1139"/>
        <v>561318.01599999995</v>
      </c>
      <c r="BS297" s="124">
        <v>67</v>
      </c>
      <c r="BT297" s="124">
        <f t="shared" si="1140"/>
        <v>2115467.2728000004</v>
      </c>
      <c r="BU297" s="124">
        <v>39</v>
      </c>
      <c r="BV297" s="124">
        <f t="shared" si="1141"/>
        <v>1641855.1968</v>
      </c>
      <c r="BW297" s="124">
        <v>15</v>
      </c>
      <c r="BX297" s="129">
        <f t="shared" si="1142"/>
        <v>631482.76800000004</v>
      </c>
      <c r="BY297" s="124"/>
      <c r="BZ297" s="124">
        <f>(BY297*$E297*$G297*$H297*$M297*$BZ$13)</f>
        <v>0</v>
      </c>
      <c r="CA297" s="124"/>
      <c r="CB297" s="124">
        <f>(CA297*$E297*$G297*$H297*$M297*$CB$13)</f>
        <v>0</v>
      </c>
      <c r="CC297" s="124">
        <v>0</v>
      </c>
      <c r="CD297" s="124">
        <f t="shared" si="1145"/>
        <v>0</v>
      </c>
      <c r="CE297" s="124">
        <v>50</v>
      </c>
      <c r="CF297" s="124">
        <f t="shared" si="1146"/>
        <v>1754118.7999999998</v>
      </c>
      <c r="CG297" s="124"/>
      <c r="CH297" s="124">
        <f t="shared" si="1147"/>
        <v>0</v>
      </c>
      <c r="CI297" s="124">
        <v>3</v>
      </c>
      <c r="CJ297" s="124">
        <f t="shared" si="1148"/>
        <v>70164.751999999993</v>
      </c>
      <c r="CK297" s="124">
        <v>14</v>
      </c>
      <c r="CL297" s="124">
        <f t="shared" si="1149"/>
        <v>327435.50933333335</v>
      </c>
      <c r="CM297" s="124">
        <v>40</v>
      </c>
      <c r="CN297" s="124">
        <f t="shared" si="1150"/>
        <v>1169412.5333333332</v>
      </c>
      <c r="CO297" s="124">
        <v>80</v>
      </c>
      <c r="CP297" s="124">
        <f t="shared" si="1151"/>
        <v>2104942.5599999996</v>
      </c>
      <c r="CQ297" s="124">
        <v>18</v>
      </c>
      <c r="CR297" s="124">
        <f t="shared" si="1152"/>
        <v>526235.6399999999</v>
      </c>
      <c r="CS297" s="124">
        <v>81</v>
      </c>
      <c r="CT297" s="124">
        <f t="shared" si="1153"/>
        <v>2841672.4560000007</v>
      </c>
      <c r="CU297" s="124">
        <v>30</v>
      </c>
      <c r="CV297" s="124">
        <f t="shared" si="1154"/>
        <v>1052471.2799999998</v>
      </c>
      <c r="CW297" s="124">
        <v>45</v>
      </c>
      <c r="CX297" s="124">
        <f t="shared" si="1162"/>
        <v>1578706.92</v>
      </c>
      <c r="CY297" s="140">
        <v>80</v>
      </c>
      <c r="CZ297" s="124">
        <f t="shared" si="1165"/>
        <v>2525931.0720000002</v>
      </c>
      <c r="DA297" s="124"/>
      <c r="DB297" s="124">
        <f t="shared" si="1155"/>
        <v>0</v>
      </c>
      <c r="DC297" s="124"/>
      <c r="DD297" s="124">
        <f t="shared" si="1156"/>
        <v>0</v>
      </c>
      <c r="DE297" s="124">
        <v>3</v>
      </c>
      <c r="DF297" s="124">
        <f t="shared" si="1163"/>
        <v>105247.128</v>
      </c>
      <c r="DG297" s="124">
        <v>50</v>
      </c>
      <c r="DH297" s="124">
        <f t="shared" si="1157"/>
        <v>1754118.7999999998</v>
      </c>
      <c r="DI297" s="124">
        <v>1</v>
      </c>
      <c r="DJ297" s="124">
        <f t="shared" si="1158"/>
        <v>37254.142133333342</v>
      </c>
      <c r="DK297" s="124">
        <v>5</v>
      </c>
      <c r="DL297" s="129">
        <f t="shared" si="1166"/>
        <v>214670.72933333332</v>
      </c>
      <c r="DM297" s="124">
        <f t="shared" si="1160"/>
        <v>1329</v>
      </c>
      <c r="DN297" s="124">
        <f t="shared" si="1160"/>
        <v>44953625.252846658</v>
      </c>
    </row>
    <row r="298" spans="1:118" ht="30" customHeight="1" thickBot="1" x14ac:dyDescent="0.3">
      <c r="A298" s="104"/>
      <c r="B298" s="135">
        <v>256</v>
      </c>
      <c r="C298" s="235" t="s">
        <v>674</v>
      </c>
      <c r="D298" s="171" t="s">
        <v>675</v>
      </c>
      <c r="E298" s="107">
        <f t="shared" si="1082"/>
        <v>23460</v>
      </c>
      <c r="F298" s="108">
        <v>23500</v>
      </c>
      <c r="G298" s="136">
        <v>0.53</v>
      </c>
      <c r="H298" s="120">
        <v>1</v>
      </c>
      <c r="I298" s="120"/>
      <c r="J298" s="120"/>
      <c r="K298" s="120"/>
      <c r="L298" s="120"/>
      <c r="M298" s="172">
        <v>1.4</v>
      </c>
      <c r="N298" s="172">
        <v>1.68</v>
      </c>
      <c r="O298" s="172">
        <v>2.23</v>
      </c>
      <c r="P298" s="172">
        <v>2.57</v>
      </c>
      <c r="Q298" s="124">
        <f>55+14</f>
        <v>69</v>
      </c>
      <c r="R298" s="124">
        <f t="shared" si="855"/>
        <v>1321403.314</v>
      </c>
      <c r="S298" s="227">
        <v>20</v>
      </c>
      <c r="T298" s="124">
        <f t="shared" si="1118"/>
        <v>383015.45333333331</v>
      </c>
      <c r="U298" s="124">
        <f>98+11</f>
        <v>109</v>
      </c>
      <c r="V298" s="124">
        <f t="shared" si="1119"/>
        <v>2336028.6596733332</v>
      </c>
      <c r="W298" s="124"/>
      <c r="X298" s="124">
        <f t="shared" si="1120"/>
        <v>0</v>
      </c>
      <c r="Y298" s="124"/>
      <c r="Z298" s="124">
        <f t="shared" si="830"/>
        <v>0</v>
      </c>
      <c r="AA298" s="124"/>
      <c r="AB298" s="124"/>
      <c r="AC298" s="124"/>
      <c r="AD298" s="124">
        <f t="shared" si="1121"/>
        <v>0</v>
      </c>
      <c r="AE298" s="124"/>
      <c r="AF298" s="124"/>
      <c r="AG298" s="124">
        <v>6</v>
      </c>
      <c r="AH298" s="124">
        <f t="shared" si="1122"/>
        <v>114904.636</v>
      </c>
      <c r="AI298" s="124"/>
      <c r="AJ298" s="124"/>
      <c r="AK298" s="227">
        <v>3</v>
      </c>
      <c r="AL298" s="124">
        <f t="shared" ref="AL298:AL300" si="1167">(AK298*$E298*$G298*$H298*$M298*$AL$13)/12*11+(AK298*$F298*$G298*$H298*$M298*$AL$13)/12</f>
        <v>57452.317999999999</v>
      </c>
      <c r="AM298" s="124">
        <v>750</v>
      </c>
      <c r="AN298" s="124">
        <f t="shared" si="1124"/>
        <v>14363079.500000002</v>
      </c>
      <c r="AO298" s="124">
        <v>11</v>
      </c>
      <c r="AP298" s="124">
        <f t="shared" si="1125"/>
        <v>210658.4993333334</v>
      </c>
      <c r="AQ298" s="124">
        <v>64</v>
      </c>
      <c r="AR298" s="124">
        <f t="shared" si="1126"/>
        <v>1470779.3407999999</v>
      </c>
      <c r="AS298" s="140">
        <v>0</v>
      </c>
      <c r="AT298" s="124">
        <f t="shared" si="1127"/>
        <v>0</v>
      </c>
      <c r="AU298" s="124"/>
      <c r="AV298" s="129">
        <f t="shared" si="1128"/>
        <v>0</v>
      </c>
      <c r="AW298" s="124"/>
      <c r="AX298" s="124">
        <f t="shared" si="1129"/>
        <v>0</v>
      </c>
      <c r="AY298" s="124">
        <v>0</v>
      </c>
      <c r="AZ298" s="124">
        <f t="shared" si="1130"/>
        <v>0</v>
      </c>
      <c r="BA298" s="124"/>
      <c r="BB298" s="124">
        <f t="shared" si="1131"/>
        <v>0</v>
      </c>
      <c r="BC298" s="124"/>
      <c r="BD298" s="124">
        <f t="shared" si="1132"/>
        <v>0</v>
      </c>
      <c r="BE298" s="124"/>
      <c r="BF298" s="124">
        <f t="shared" si="1133"/>
        <v>0</v>
      </c>
      <c r="BG298" s="124"/>
      <c r="BH298" s="124">
        <f t="shared" si="1134"/>
        <v>0</v>
      </c>
      <c r="BI298" s="124">
        <v>0</v>
      </c>
      <c r="BJ298" s="124">
        <f t="shared" si="1135"/>
        <v>0</v>
      </c>
      <c r="BK298" s="124">
        <v>80</v>
      </c>
      <c r="BL298" s="124">
        <f t="shared" si="1136"/>
        <v>1838474.176</v>
      </c>
      <c r="BM298" s="124">
        <v>70</v>
      </c>
      <c r="BN298" s="124">
        <f t="shared" si="1137"/>
        <v>1462422.64</v>
      </c>
      <c r="BO298" s="124"/>
      <c r="BP298" s="124">
        <f t="shared" si="1138"/>
        <v>0</v>
      </c>
      <c r="BQ298" s="124">
        <v>12</v>
      </c>
      <c r="BR298" s="124">
        <f t="shared" si="1139"/>
        <v>250701.024</v>
      </c>
      <c r="BS298" s="124">
        <v>4</v>
      </c>
      <c r="BT298" s="124">
        <f t="shared" si="1140"/>
        <v>75210.30720000001</v>
      </c>
      <c r="BU298" s="124">
        <v>63</v>
      </c>
      <c r="BV298" s="124">
        <f t="shared" si="1141"/>
        <v>1579416.4511999998</v>
      </c>
      <c r="BW298" s="124">
        <v>32</v>
      </c>
      <c r="BX298" s="129">
        <f t="shared" si="1142"/>
        <v>802243.27679999999</v>
      </c>
      <c r="BY298" s="124"/>
      <c r="BZ298" s="124">
        <f>(BY298*$E298*$G298*$H298*$M298*$BZ$13)</f>
        <v>0</v>
      </c>
      <c r="CA298" s="124"/>
      <c r="CB298" s="124">
        <f>(CA298*$E298*$G298*$H298*$M298*$CB$13)</f>
        <v>0</v>
      </c>
      <c r="CC298" s="124"/>
      <c r="CD298" s="124">
        <f t="shared" si="1145"/>
        <v>0</v>
      </c>
      <c r="CE298" s="124">
        <f>54-2</f>
        <v>52</v>
      </c>
      <c r="CF298" s="124">
        <f t="shared" si="1146"/>
        <v>1086371.1040000001</v>
      </c>
      <c r="CG298" s="124"/>
      <c r="CH298" s="124">
        <f t="shared" si="1147"/>
        <v>0</v>
      </c>
      <c r="CI298" s="124">
        <v>0</v>
      </c>
      <c r="CJ298" s="124">
        <f t="shared" si="1148"/>
        <v>0</v>
      </c>
      <c r="CK298" s="124">
        <v>81</v>
      </c>
      <c r="CL298" s="124">
        <f t="shared" si="1149"/>
        <v>1128154.608</v>
      </c>
      <c r="CM298" s="124">
        <v>5</v>
      </c>
      <c r="CN298" s="124">
        <f t="shared" si="1150"/>
        <v>87048.96666666666</v>
      </c>
      <c r="CO298" s="124">
        <v>12</v>
      </c>
      <c r="CP298" s="124">
        <f t="shared" si="1151"/>
        <v>188025.76800000001</v>
      </c>
      <c r="CQ298" s="124">
        <v>3</v>
      </c>
      <c r="CR298" s="124">
        <f t="shared" si="1152"/>
        <v>52229.38</v>
      </c>
      <c r="CS298" s="124">
        <v>77</v>
      </c>
      <c r="CT298" s="124">
        <f t="shared" si="1153"/>
        <v>1608664.9039999999</v>
      </c>
      <c r="CU298" s="124">
        <v>10</v>
      </c>
      <c r="CV298" s="124">
        <f t="shared" si="1154"/>
        <v>208917.52</v>
      </c>
      <c r="CW298" s="124">
        <v>9</v>
      </c>
      <c r="CX298" s="124">
        <f t="shared" si="1162"/>
        <v>188025.76800000001</v>
      </c>
      <c r="CY298" s="140">
        <v>15</v>
      </c>
      <c r="CZ298" s="124">
        <f t="shared" si="1165"/>
        <v>282038.652</v>
      </c>
      <c r="DA298" s="124"/>
      <c r="DB298" s="124">
        <f t="shared" si="1155"/>
        <v>0</v>
      </c>
      <c r="DC298" s="124">
        <v>0</v>
      </c>
      <c r="DD298" s="124">
        <f t="shared" si="1156"/>
        <v>0</v>
      </c>
      <c r="DE298" s="124"/>
      <c r="DF298" s="124">
        <f>(DE298*$E298*$G298*$H298*$N298*$DF$13)</f>
        <v>0</v>
      </c>
      <c r="DG298" s="124">
        <v>6</v>
      </c>
      <c r="DH298" s="124">
        <f t="shared" si="1157"/>
        <v>125350.512</v>
      </c>
      <c r="DI298" s="124">
        <v>15</v>
      </c>
      <c r="DJ298" s="124">
        <f t="shared" si="1158"/>
        <v>332775.76400000002</v>
      </c>
      <c r="DK298" s="124">
        <v>3</v>
      </c>
      <c r="DL298" s="129">
        <f t="shared" si="1166"/>
        <v>76702.575199999992</v>
      </c>
      <c r="DM298" s="124">
        <f t="shared" si="1160"/>
        <v>1581</v>
      </c>
      <c r="DN298" s="124">
        <f t="shared" si="1160"/>
        <v>31630095.118206654</v>
      </c>
    </row>
    <row r="299" spans="1:118" s="239" customFormat="1" ht="36.75" customHeight="1" thickBot="1" x14ac:dyDescent="0.35">
      <c r="A299" s="200"/>
      <c r="B299" s="135">
        <v>257</v>
      </c>
      <c r="C299" s="235" t="s">
        <v>676</v>
      </c>
      <c r="D299" s="171" t="s">
        <v>677</v>
      </c>
      <c r="E299" s="107">
        <f t="shared" si="1082"/>
        <v>23460</v>
      </c>
      <c r="F299" s="108">
        <v>23500</v>
      </c>
      <c r="G299" s="136">
        <v>4.07</v>
      </c>
      <c r="H299" s="120">
        <v>1</v>
      </c>
      <c r="I299" s="120"/>
      <c r="J299" s="120"/>
      <c r="K299" s="120"/>
      <c r="L299" s="120"/>
      <c r="M299" s="172">
        <v>1.4</v>
      </c>
      <c r="N299" s="172">
        <v>1.68</v>
      </c>
      <c r="O299" s="172">
        <v>2.23</v>
      </c>
      <c r="P299" s="172">
        <v>2.57</v>
      </c>
      <c r="Q299" s="124">
        <v>1</v>
      </c>
      <c r="R299" s="124">
        <f t="shared" si="855"/>
        <v>147063.4806666667</v>
      </c>
      <c r="S299" s="227">
        <v>0</v>
      </c>
      <c r="T299" s="124">
        <f t="shared" si="1118"/>
        <v>0</v>
      </c>
      <c r="U299" s="124">
        <v>3</v>
      </c>
      <c r="V299" s="124">
        <f t="shared" si="1119"/>
        <v>493732.21282000013</v>
      </c>
      <c r="W299" s="124"/>
      <c r="X299" s="124">
        <f t="shared" si="1120"/>
        <v>0</v>
      </c>
      <c r="Y299" s="124"/>
      <c r="Z299" s="124">
        <f t="shared" ref="Z299:Z338" si="1168">(Y299*$E299*$G299*$H299*$M299*$Z$13)/12*4+(Y299*$E299*$G299*$H299*$M299*$Z$15)/12*8</f>
        <v>0</v>
      </c>
      <c r="AA299" s="124"/>
      <c r="AB299" s="124"/>
      <c r="AC299" s="124"/>
      <c r="AD299" s="124">
        <f t="shared" si="1121"/>
        <v>0</v>
      </c>
      <c r="AE299" s="124"/>
      <c r="AF299" s="124"/>
      <c r="AG299" s="124"/>
      <c r="AH299" s="124">
        <f t="shared" si="1122"/>
        <v>0</v>
      </c>
      <c r="AI299" s="124"/>
      <c r="AJ299" s="124"/>
      <c r="AK299" s="227"/>
      <c r="AL299" s="124">
        <f t="shared" si="1167"/>
        <v>0</v>
      </c>
      <c r="AM299" s="124">
        <v>6</v>
      </c>
      <c r="AN299" s="124">
        <f t="shared" si="1124"/>
        <v>882380.88400000008</v>
      </c>
      <c r="AO299" s="124">
        <v>0</v>
      </c>
      <c r="AP299" s="124">
        <f t="shared" si="1125"/>
        <v>0</v>
      </c>
      <c r="AQ299" s="124"/>
      <c r="AR299" s="124">
        <f>(AQ299*$E299*$G299*$H299*$N299*$AR$13)</f>
        <v>0</v>
      </c>
      <c r="AS299" s="140"/>
      <c r="AT299" s="124">
        <f t="shared" si="1127"/>
        <v>0</v>
      </c>
      <c r="AU299" s="124">
        <v>0</v>
      </c>
      <c r="AV299" s="129">
        <f t="shared" si="1128"/>
        <v>0</v>
      </c>
      <c r="AW299" s="124"/>
      <c r="AX299" s="124">
        <f t="shared" si="1129"/>
        <v>0</v>
      </c>
      <c r="AY299" s="124">
        <v>0</v>
      </c>
      <c r="AZ299" s="124">
        <f t="shared" si="1130"/>
        <v>0</v>
      </c>
      <c r="BA299" s="124"/>
      <c r="BB299" s="124">
        <f t="shared" si="1131"/>
        <v>0</v>
      </c>
      <c r="BC299" s="124"/>
      <c r="BD299" s="124">
        <f t="shared" si="1132"/>
        <v>0</v>
      </c>
      <c r="BE299" s="124"/>
      <c r="BF299" s="124">
        <f t="shared" si="1133"/>
        <v>0</v>
      </c>
      <c r="BG299" s="124"/>
      <c r="BH299" s="124">
        <f t="shared" si="1134"/>
        <v>0</v>
      </c>
      <c r="BI299" s="124">
        <v>0</v>
      </c>
      <c r="BJ299" s="124">
        <f t="shared" si="1135"/>
        <v>0</v>
      </c>
      <c r="BK299" s="124">
        <v>1</v>
      </c>
      <c r="BL299" s="124">
        <f t="shared" si="1136"/>
        <v>176476.17680000002</v>
      </c>
      <c r="BM299" s="124"/>
      <c r="BN299" s="124">
        <f>(BM299*$E299*$G299*$H299*$N299*$BN$13)</f>
        <v>0</v>
      </c>
      <c r="BO299" s="124"/>
      <c r="BP299" s="124">
        <f t="shared" si="1138"/>
        <v>0</v>
      </c>
      <c r="BQ299" s="124">
        <v>0</v>
      </c>
      <c r="BR299" s="124">
        <f t="shared" si="1139"/>
        <v>0</v>
      </c>
      <c r="BS299" s="124">
        <v>0</v>
      </c>
      <c r="BT299" s="124">
        <f t="shared" si="1140"/>
        <v>0</v>
      </c>
      <c r="BU299" s="124">
        <v>0</v>
      </c>
      <c r="BV299" s="124">
        <f t="shared" si="1141"/>
        <v>0</v>
      </c>
      <c r="BW299" s="124">
        <v>0</v>
      </c>
      <c r="BX299" s="129">
        <f t="shared" si="1142"/>
        <v>0</v>
      </c>
      <c r="BY299" s="124"/>
      <c r="BZ299" s="124">
        <f>(BY299*$E299*$G299*$H299*$M299*$BZ$13)</f>
        <v>0</v>
      </c>
      <c r="CA299" s="124"/>
      <c r="CB299" s="124">
        <f>(CA299*$E299*$G299*$H299*$M299*$CB$13)</f>
        <v>0</v>
      </c>
      <c r="CC299" s="124"/>
      <c r="CD299" s="124">
        <f t="shared" si="1145"/>
        <v>0</v>
      </c>
      <c r="CE299" s="124">
        <v>0</v>
      </c>
      <c r="CF299" s="124">
        <f t="shared" si="1146"/>
        <v>0</v>
      </c>
      <c r="CG299" s="124"/>
      <c r="CH299" s="124">
        <f t="shared" si="1147"/>
        <v>0</v>
      </c>
      <c r="CI299" s="124">
        <v>0</v>
      </c>
      <c r="CJ299" s="124">
        <f t="shared" si="1148"/>
        <v>0</v>
      </c>
      <c r="CK299" s="124">
        <v>0</v>
      </c>
      <c r="CL299" s="124">
        <f>(CK299*$E299*$G299*$H299*$M299*$CL$13)</f>
        <v>0</v>
      </c>
      <c r="CM299" s="124">
        <v>0</v>
      </c>
      <c r="CN299" s="124">
        <f t="shared" si="1150"/>
        <v>0</v>
      </c>
      <c r="CO299" s="124">
        <v>0</v>
      </c>
      <c r="CP299" s="124">
        <f t="shared" si="1151"/>
        <v>0</v>
      </c>
      <c r="CQ299" s="124">
        <v>0</v>
      </c>
      <c r="CR299" s="124">
        <f t="shared" si="1152"/>
        <v>0</v>
      </c>
      <c r="CS299" s="124">
        <v>0</v>
      </c>
      <c r="CT299" s="124">
        <f t="shared" si="1153"/>
        <v>0</v>
      </c>
      <c r="CU299" s="124">
        <v>0</v>
      </c>
      <c r="CV299" s="124">
        <f t="shared" si="1154"/>
        <v>0</v>
      </c>
      <c r="CW299" s="124">
        <v>0</v>
      </c>
      <c r="CX299" s="124">
        <f>(CW299*$E299*$G299*$H299*$N299*$CX$13)</f>
        <v>0</v>
      </c>
      <c r="CY299" s="140">
        <v>0</v>
      </c>
      <c r="CZ299" s="124">
        <f>(CY299*$E299*$G299*$H299*$N299*$CZ$13)</f>
        <v>0</v>
      </c>
      <c r="DA299" s="124"/>
      <c r="DB299" s="124">
        <f t="shared" si="1155"/>
        <v>0</v>
      </c>
      <c r="DC299" s="124">
        <v>0</v>
      </c>
      <c r="DD299" s="124">
        <f t="shared" si="1156"/>
        <v>0</v>
      </c>
      <c r="DE299" s="124"/>
      <c r="DF299" s="124">
        <f>(DE299*$E299*$G299*$H299*$N299*$DF$13)</f>
        <v>0</v>
      </c>
      <c r="DG299" s="124">
        <v>0</v>
      </c>
      <c r="DH299" s="124">
        <f>(DG299*$E299*$G299*$H299*$N299*$DH$13)</f>
        <v>0</v>
      </c>
      <c r="DI299" s="124"/>
      <c r="DJ299" s="124">
        <f>(DI299*$E299*$G299*$H299*$O299*$DJ$13)</f>
        <v>0</v>
      </c>
      <c r="DK299" s="124">
        <v>0</v>
      </c>
      <c r="DL299" s="129">
        <f t="shared" si="1166"/>
        <v>0</v>
      </c>
      <c r="DM299" s="124">
        <f t="shared" si="1160"/>
        <v>11</v>
      </c>
      <c r="DN299" s="124">
        <f t="shared" si="1160"/>
        <v>1699652.7542866669</v>
      </c>
    </row>
    <row r="300" spans="1:118" ht="45" customHeight="1" x14ac:dyDescent="0.25">
      <c r="A300" s="104"/>
      <c r="B300" s="135">
        <v>258</v>
      </c>
      <c r="C300" s="235" t="s">
        <v>678</v>
      </c>
      <c r="D300" s="171" t="s">
        <v>679</v>
      </c>
      <c r="E300" s="107">
        <f t="shared" si="1082"/>
        <v>23460</v>
      </c>
      <c r="F300" s="108">
        <v>23500</v>
      </c>
      <c r="G300" s="172">
        <v>1</v>
      </c>
      <c r="H300" s="120">
        <v>1</v>
      </c>
      <c r="I300" s="120"/>
      <c r="J300" s="120"/>
      <c r="K300" s="120"/>
      <c r="L300" s="120"/>
      <c r="M300" s="172">
        <v>1.4</v>
      </c>
      <c r="N300" s="172">
        <v>1.68</v>
      </c>
      <c r="O300" s="172">
        <v>2.23</v>
      </c>
      <c r="P300" s="172">
        <v>2.57</v>
      </c>
      <c r="Q300" s="124">
        <v>32</v>
      </c>
      <c r="R300" s="124">
        <f t="shared" ref="R300:R363" si="1169">(Q300*$E300*$G300*$H300*$M300*$R$13)/12*11+(Q300*$F300*$G300*$H300*$M300*$R$13)/12</f>
        <v>1156273.0666666669</v>
      </c>
      <c r="S300" s="227">
        <v>0</v>
      </c>
      <c r="T300" s="124">
        <f t="shared" si="1118"/>
        <v>0</v>
      </c>
      <c r="U300" s="124">
        <v>0</v>
      </c>
      <c r="V300" s="124">
        <f t="shared" si="1119"/>
        <v>0</v>
      </c>
      <c r="W300" s="124"/>
      <c r="X300" s="124">
        <f t="shared" si="1120"/>
        <v>0</v>
      </c>
      <c r="Y300" s="124">
        <v>72</v>
      </c>
      <c r="Z300" s="124">
        <f>(Y300*$E300*$G300*$H300*$M300*$Z$13)/12*4+(Y300*$E300*$G300*$H300*$M300*$Z$15)/12*7+(Y300*$F300*$G300*$H300*$M300*$Z$15)/12</f>
        <v>3074668.8</v>
      </c>
      <c r="AA300" s="124"/>
      <c r="AB300" s="124"/>
      <c r="AC300" s="124"/>
      <c r="AD300" s="124">
        <f t="shared" si="1121"/>
        <v>0</v>
      </c>
      <c r="AE300" s="124"/>
      <c r="AF300" s="124"/>
      <c r="AG300" s="124">
        <v>24</v>
      </c>
      <c r="AH300" s="124">
        <f t="shared" si="1122"/>
        <v>867204.8</v>
      </c>
      <c r="AI300" s="124"/>
      <c r="AJ300" s="124"/>
      <c r="AK300" s="146">
        <v>3</v>
      </c>
      <c r="AL300" s="124">
        <f t="shared" si="1167"/>
        <v>108400.6</v>
      </c>
      <c r="AM300" s="124">
        <v>0</v>
      </c>
      <c r="AN300" s="124">
        <f t="shared" si="1124"/>
        <v>0</v>
      </c>
      <c r="AO300" s="124">
        <v>144</v>
      </c>
      <c r="AP300" s="124">
        <f t="shared" si="1125"/>
        <v>5203228.8000000007</v>
      </c>
      <c r="AQ300" s="124"/>
      <c r="AR300" s="124">
        <f>(AQ300*$E300*$G300*$H300*$N300*$AR$13)</f>
        <v>0</v>
      </c>
      <c r="AS300" s="140">
        <v>0</v>
      </c>
      <c r="AT300" s="124">
        <f t="shared" si="1127"/>
        <v>0</v>
      </c>
      <c r="AU300" s="124">
        <v>0</v>
      </c>
      <c r="AV300" s="124">
        <f>(AU300*$E300*$G300*$H300*$N300*$AV$13)</f>
        <v>0</v>
      </c>
      <c r="AW300" s="124"/>
      <c r="AX300" s="124">
        <f t="shared" si="1129"/>
        <v>0</v>
      </c>
      <c r="AY300" s="124">
        <v>0</v>
      </c>
      <c r="AZ300" s="124">
        <f t="shared" si="1130"/>
        <v>0</v>
      </c>
      <c r="BA300" s="124"/>
      <c r="BB300" s="124">
        <f t="shared" si="1131"/>
        <v>0</v>
      </c>
      <c r="BC300" s="124">
        <v>0</v>
      </c>
      <c r="BD300" s="124">
        <f t="shared" si="1132"/>
        <v>0</v>
      </c>
      <c r="BE300" s="124">
        <v>0</v>
      </c>
      <c r="BF300" s="124">
        <f t="shared" si="1133"/>
        <v>0</v>
      </c>
      <c r="BG300" s="124">
        <v>0</v>
      </c>
      <c r="BH300" s="124">
        <f t="shared" si="1134"/>
        <v>0</v>
      </c>
      <c r="BI300" s="124">
        <v>0</v>
      </c>
      <c r="BJ300" s="124">
        <f t="shared" si="1135"/>
        <v>0</v>
      </c>
      <c r="BK300" s="124">
        <v>17</v>
      </c>
      <c r="BL300" s="124">
        <f t="shared" si="1136"/>
        <v>737124.08</v>
      </c>
      <c r="BM300" s="124">
        <v>0</v>
      </c>
      <c r="BN300" s="124">
        <f>(BM300*$E300*$G300*$H300*$N300*$BN$13)</f>
        <v>0</v>
      </c>
      <c r="BO300" s="124">
        <v>0</v>
      </c>
      <c r="BP300" s="124">
        <f t="shared" si="1138"/>
        <v>0</v>
      </c>
      <c r="BQ300" s="124">
        <v>0</v>
      </c>
      <c r="BR300" s="124">
        <f>(BQ300*$E300*$G300*$H300*$N300*$BR$13)</f>
        <v>0</v>
      </c>
      <c r="BS300" s="124">
        <v>18</v>
      </c>
      <c r="BT300" s="124">
        <f t="shared" si="1140"/>
        <v>638578.07999999996</v>
      </c>
      <c r="BU300" s="124">
        <v>0</v>
      </c>
      <c r="BV300" s="124">
        <f>(BU300*$E300*$G300*$H300*$N300*$BV$13)</f>
        <v>0</v>
      </c>
      <c r="BW300" s="124">
        <v>0</v>
      </c>
      <c r="BX300" s="129">
        <f t="shared" si="1142"/>
        <v>0</v>
      </c>
      <c r="BY300" s="124">
        <v>0</v>
      </c>
      <c r="BZ300" s="124">
        <f>(BY300*$E300*$G300*$H300*$M300*$BZ$13)</f>
        <v>0</v>
      </c>
      <c r="CA300" s="124">
        <v>0</v>
      </c>
      <c r="CB300" s="124">
        <f>(CA300*$E300*$G300*$H300*$M300*$CB$13)</f>
        <v>0</v>
      </c>
      <c r="CC300" s="124">
        <v>0</v>
      </c>
      <c r="CD300" s="124">
        <f t="shared" si="1145"/>
        <v>0</v>
      </c>
      <c r="CE300" s="124">
        <v>12</v>
      </c>
      <c r="CF300" s="124">
        <f t="shared" si="1146"/>
        <v>473020.79999999993</v>
      </c>
      <c r="CG300" s="124"/>
      <c r="CH300" s="124">
        <f t="shared" si="1147"/>
        <v>0</v>
      </c>
      <c r="CI300" s="124">
        <v>0</v>
      </c>
      <c r="CJ300" s="124">
        <f>(CI300*$E300*$G300*$H300*$M300*$CJ$13)</f>
        <v>0</v>
      </c>
      <c r="CK300" s="124">
        <v>0</v>
      </c>
      <c r="CL300" s="124">
        <f>(CK300*$E300*$G300*$H300*$M300*$CL$13)</f>
        <v>0</v>
      </c>
      <c r="CM300" s="124">
        <v>0</v>
      </c>
      <c r="CN300" s="124">
        <f>(CM300*$E300*$G300*$H300*$M300*$CN$13)</f>
        <v>0</v>
      </c>
      <c r="CO300" s="124">
        <v>0</v>
      </c>
      <c r="CP300" s="124">
        <f>(CO300*$E300*$G300*$H300*$M300*$CP$13)</f>
        <v>0</v>
      </c>
      <c r="CQ300" s="124">
        <v>0</v>
      </c>
      <c r="CR300" s="124">
        <f t="shared" si="1152"/>
        <v>0</v>
      </c>
      <c r="CS300" s="124">
        <v>6</v>
      </c>
      <c r="CT300" s="124">
        <f t="shared" si="1153"/>
        <v>236510.39999999997</v>
      </c>
      <c r="CU300" s="124">
        <v>0</v>
      </c>
      <c r="CV300" s="124">
        <f t="shared" si="1154"/>
        <v>0</v>
      </c>
      <c r="CW300" s="124">
        <v>0</v>
      </c>
      <c r="CX300" s="124">
        <f>(CW300*$E300*$G300*$H300*$N300*$CX$13)</f>
        <v>0</v>
      </c>
      <c r="CY300" s="140">
        <v>0</v>
      </c>
      <c r="CZ300" s="124">
        <f>(CY300*$E300*$G300*$H300*$N300*$CZ$13)</f>
        <v>0</v>
      </c>
      <c r="DA300" s="124">
        <v>0</v>
      </c>
      <c r="DB300" s="124">
        <f t="shared" si="1155"/>
        <v>0</v>
      </c>
      <c r="DC300" s="124">
        <v>0</v>
      </c>
      <c r="DD300" s="124">
        <f t="shared" si="1156"/>
        <v>0</v>
      </c>
      <c r="DE300" s="124"/>
      <c r="DF300" s="124">
        <f>(DE300*$E300*$G300*$H300*$N300*$DF$13)</f>
        <v>0</v>
      </c>
      <c r="DG300" s="124">
        <v>0</v>
      </c>
      <c r="DH300" s="124">
        <f>(DG300*$E300*$G300*$H300*$N300*$DH$13)</f>
        <v>0</v>
      </c>
      <c r="DI300" s="124"/>
      <c r="DJ300" s="124">
        <f>(DI300*$E300*$G300*$H300*$O300*$DJ$13)</f>
        <v>0</v>
      </c>
      <c r="DK300" s="124">
        <v>0</v>
      </c>
      <c r="DL300" s="129">
        <f>(DK300*$E300*$G300*$H300*$P300*$DL$13)</f>
        <v>0</v>
      </c>
      <c r="DM300" s="124">
        <f t="shared" si="1160"/>
        <v>328</v>
      </c>
      <c r="DN300" s="124">
        <f t="shared" si="1160"/>
        <v>12495009.426666668</v>
      </c>
    </row>
    <row r="301" spans="1:118" s="236" customFormat="1" ht="15.75" customHeight="1" x14ac:dyDescent="0.25">
      <c r="A301" s="104">
        <v>28</v>
      </c>
      <c r="B301" s="143"/>
      <c r="C301" s="143"/>
      <c r="D301" s="106" t="s">
        <v>680</v>
      </c>
      <c r="E301" s="107">
        <f t="shared" si="1082"/>
        <v>23460</v>
      </c>
      <c r="F301" s="108">
        <v>23500</v>
      </c>
      <c r="G301" s="144"/>
      <c r="H301" s="120"/>
      <c r="I301" s="121"/>
      <c r="J301" s="121"/>
      <c r="K301" s="121"/>
      <c r="L301" s="121"/>
      <c r="M301" s="133">
        <v>1.4</v>
      </c>
      <c r="N301" s="133">
        <v>1.68</v>
      </c>
      <c r="O301" s="133">
        <v>2.23</v>
      </c>
      <c r="P301" s="134">
        <v>2.57</v>
      </c>
      <c r="Q301" s="115">
        <f>SUM(Q302:Q306)</f>
        <v>319</v>
      </c>
      <c r="R301" s="115">
        <f t="shared" ref="R301:Z301" si="1170">SUM(R302:R306)</f>
        <v>25050366.921066664</v>
      </c>
      <c r="S301" s="115">
        <f t="shared" si="1170"/>
        <v>14</v>
      </c>
      <c r="T301" s="115">
        <f t="shared" si="1170"/>
        <v>902615.66266666667</v>
      </c>
      <c r="U301" s="115">
        <f t="shared" si="1170"/>
        <v>48</v>
      </c>
      <c r="V301" s="115">
        <f t="shared" si="1170"/>
        <v>4440759.3457733337</v>
      </c>
      <c r="W301" s="115">
        <f t="shared" si="1170"/>
        <v>0</v>
      </c>
      <c r="X301" s="115">
        <f t="shared" si="1170"/>
        <v>0</v>
      </c>
      <c r="Y301" s="115">
        <f t="shared" si="1170"/>
        <v>85</v>
      </c>
      <c r="Z301" s="115">
        <f t="shared" si="1170"/>
        <v>10483937.348266667</v>
      </c>
      <c r="AA301" s="115"/>
      <c r="AB301" s="115"/>
      <c r="AC301" s="115">
        <f t="shared" ref="AC301:AH301" si="1171">SUM(AC302:AC306)</f>
        <v>0</v>
      </c>
      <c r="AD301" s="115">
        <f t="shared" si="1171"/>
        <v>0</v>
      </c>
      <c r="AE301" s="115">
        <f t="shared" si="1171"/>
        <v>0</v>
      </c>
      <c r="AF301" s="115">
        <f t="shared" si="1171"/>
        <v>0</v>
      </c>
      <c r="AG301" s="115">
        <f t="shared" si="1171"/>
        <v>0</v>
      </c>
      <c r="AH301" s="115">
        <f t="shared" si="1171"/>
        <v>0</v>
      </c>
      <c r="AI301" s="115"/>
      <c r="AJ301" s="115"/>
      <c r="AK301" s="115">
        <f t="shared" ref="AK301:CV301" si="1172">SUM(AK302:AK306)</f>
        <v>0</v>
      </c>
      <c r="AL301" s="115">
        <f t="shared" si="1172"/>
        <v>0</v>
      </c>
      <c r="AM301" s="115">
        <f t="shared" si="1172"/>
        <v>0</v>
      </c>
      <c r="AN301" s="115">
        <f t="shared" si="1172"/>
        <v>0</v>
      </c>
      <c r="AO301" s="115">
        <f t="shared" si="1172"/>
        <v>8</v>
      </c>
      <c r="AP301" s="115">
        <f t="shared" si="1172"/>
        <v>484189.34666666656</v>
      </c>
      <c r="AQ301" s="115">
        <f t="shared" si="1172"/>
        <v>100</v>
      </c>
      <c r="AR301" s="115">
        <f t="shared" si="1172"/>
        <v>8006034.7135999985</v>
      </c>
      <c r="AS301" s="115">
        <f t="shared" si="1172"/>
        <v>5</v>
      </c>
      <c r="AT301" s="115">
        <f t="shared" si="1172"/>
        <v>453001.20319999999</v>
      </c>
      <c r="AU301" s="115">
        <f t="shared" si="1172"/>
        <v>0</v>
      </c>
      <c r="AV301" s="115">
        <f t="shared" si="1172"/>
        <v>0</v>
      </c>
      <c r="AW301" s="115">
        <f t="shared" si="1172"/>
        <v>0</v>
      </c>
      <c r="AX301" s="115">
        <f t="shared" si="1172"/>
        <v>0</v>
      </c>
      <c r="AY301" s="115">
        <f t="shared" si="1172"/>
        <v>0</v>
      </c>
      <c r="AZ301" s="115">
        <f t="shared" si="1172"/>
        <v>0</v>
      </c>
      <c r="BA301" s="115">
        <f t="shared" si="1172"/>
        <v>0</v>
      </c>
      <c r="BB301" s="115">
        <f t="shared" si="1172"/>
        <v>0</v>
      </c>
      <c r="BC301" s="115">
        <f t="shared" si="1172"/>
        <v>0</v>
      </c>
      <c r="BD301" s="115">
        <f t="shared" si="1172"/>
        <v>0</v>
      </c>
      <c r="BE301" s="115">
        <f t="shared" si="1172"/>
        <v>0</v>
      </c>
      <c r="BF301" s="115">
        <f t="shared" si="1172"/>
        <v>0</v>
      </c>
      <c r="BG301" s="115">
        <f t="shared" si="1172"/>
        <v>0</v>
      </c>
      <c r="BH301" s="115">
        <f t="shared" si="1172"/>
        <v>0</v>
      </c>
      <c r="BI301" s="115">
        <f t="shared" si="1172"/>
        <v>24</v>
      </c>
      <c r="BJ301" s="115">
        <f t="shared" si="1172"/>
        <v>1656361.1680000001</v>
      </c>
      <c r="BK301" s="115">
        <f t="shared" si="1172"/>
        <v>43</v>
      </c>
      <c r="BL301" s="115">
        <f t="shared" si="1172"/>
        <v>3534726.7648000005</v>
      </c>
      <c r="BM301" s="115">
        <f t="shared" si="1172"/>
        <v>0</v>
      </c>
      <c r="BN301" s="115">
        <f t="shared" si="1172"/>
        <v>0</v>
      </c>
      <c r="BO301" s="115">
        <f t="shared" si="1172"/>
        <v>0</v>
      </c>
      <c r="BP301" s="115">
        <f t="shared" si="1172"/>
        <v>0</v>
      </c>
      <c r="BQ301" s="115">
        <f t="shared" si="1172"/>
        <v>7</v>
      </c>
      <c r="BR301" s="115">
        <f t="shared" si="1172"/>
        <v>514804.304</v>
      </c>
      <c r="BS301" s="115">
        <f t="shared" si="1172"/>
        <v>0</v>
      </c>
      <c r="BT301" s="115">
        <f t="shared" si="1172"/>
        <v>0</v>
      </c>
      <c r="BU301" s="115">
        <f t="shared" si="1172"/>
        <v>14</v>
      </c>
      <c r="BV301" s="115">
        <f t="shared" si="1172"/>
        <v>1323322.9900800001</v>
      </c>
      <c r="BW301" s="115">
        <f t="shared" si="1172"/>
        <v>12</v>
      </c>
      <c r="BX301" s="115">
        <f t="shared" si="1172"/>
        <v>1089839.9232000001</v>
      </c>
      <c r="BY301" s="115">
        <f t="shared" si="1172"/>
        <v>0</v>
      </c>
      <c r="BZ301" s="115">
        <f t="shared" si="1172"/>
        <v>0</v>
      </c>
      <c r="CA301" s="115">
        <f t="shared" si="1172"/>
        <v>0</v>
      </c>
      <c r="CB301" s="115">
        <f t="shared" si="1172"/>
        <v>0</v>
      </c>
      <c r="CC301" s="115">
        <f t="shared" si="1172"/>
        <v>0</v>
      </c>
      <c r="CD301" s="115">
        <f t="shared" si="1172"/>
        <v>0</v>
      </c>
      <c r="CE301" s="115">
        <f t="shared" si="1172"/>
        <v>32</v>
      </c>
      <c r="CF301" s="115">
        <f t="shared" si="1172"/>
        <v>2122286.656</v>
      </c>
      <c r="CG301" s="115">
        <f t="shared" si="1172"/>
        <v>0</v>
      </c>
      <c r="CH301" s="115">
        <f t="shared" si="1172"/>
        <v>0</v>
      </c>
      <c r="CI301" s="115">
        <f t="shared" si="1172"/>
        <v>0</v>
      </c>
      <c r="CJ301" s="115">
        <f t="shared" si="1172"/>
        <v>0</v>
      </c>
      <c r="CK301" s="115">
        <f t="shared" si="1172"/>
        <v>0</v>
      </c>
      <c r="CL301" s="115">
        <f t="shared" si="1172"/>
        <v>0</v>
      </c>
      <c r="CM301" s="115">
        <f t="shared" si="1172"/>
        <v>0</v>
      </c>
      <c r="CN301" s="115">
        <f t="shared" si="1172"/>
        <v>0</v>
      </c>
      <c r="CO301" s="115">
        <f t="shared" si="1172"/>
        <v>8</v>
      </c>
      <c r="CP301" s="115">
        <f t="shared" si="1172"/>
        <v>423353.61599999992</v>
      </c>
      <c r="CQ301" s="115">
        <f t="shared" si="1172"/>
        <v>5</v>
      </c>
      <c r="CR301" s="115">
        <f t="shared" si="1172"/>
        <v>315347.19999999995</v>
      </c>
      <c r="CS301" s="115">
        <f t="shared" si="1172"/>
        <v>24</v>
      </c>
      <c r="CT301" s="115">
        <f t="shared" si="1172"/>
        <v>1719430.608</v>
      </c>
      <c r="CU301" s="115">
        <f t="shared" si="1172"/>
        <v>10</v>
      </c>
      <c r="CV301" s="115">
        <f t="shared" si="1172"/>
        <v>681938.32000000007</v>
      </c>
      <c r="CW301" s="115">
        <f t="shared" ref="CW301:DN301" si="1173">SUM(CW302:CW306)</f>
        <v>0</v>
      </c>
      <c r="CX301" s="115">
        <f t="shared" si="1173"/>
        <v>0</v>
      </c>
      <c r="CY301" s="115">
        <f t="shared" si="1173"/>
        <v>0</v>
      </c>
      <c r="CZ301" s="115">
        <f t="shared" si="1173"/>
        <v>0</v>
      </c>
      <c r="DA301" s="115">
        <f t="shared" si="1173"/>
        <v>0</v>
      </c>
      <c r="DB301" s="115">
        <f t="shared" si="1173"/>
        <v>0</v>
      </c>
      <c r="DC301" s="115">
        <f t="shared" si="1173"/>
        <v>0</v>
      </c>
      <c r="DD301" s="115">
        <f t="shared" si="1173"/>
        <v>0</v>
      </c>
      <c r="DE301" s="115">
        <f t="shared" si="1173"/>
        <v>0</v>
      </c>
      <c r="DF301" s="115">
        <f t="shared" si="1173"/>
        <v>0</v>
      </c>
      <c r="DG301" s="115">
        <f t="shared" si="1173"/>
        <v>1</v>
      </c>
      <c r="DH301" s="115">
        <f t="shared" si="1173"/>
        <v>60704.335999999996</v>
      </c>
      <c r="DI301" s="115">
        <f t="shared" si="1173"/>
        <v>0</v>
      </c>
      <c r="DJ301" s="115">
        <f t="shared" si="1173"/>
        <v>0</v>
      </c>
      <c r="DK301" s="115">
        <f t="shared" si="1173"/>
        <v>2</v>
      </c>
      <c r="DL301" s="115">
        <f t="shared" si="1173"/>
        <v>153405.15039999998</v>
      </c>
      <c r="DM301" s="115">
        <f t="shared" si="1173"/>
        <v>761</v>
      </c>
      <c r="DN301" s="115">
        <f t="shared" si="1173"/>
        <v>63416425.577720001</v>
      </c>
    </row>
    <row r="302" spans="1:118" ht="18.75" customHeight="1" x14ac:dyDescent="0.25">
      <c r="A302" s="104"/>
      <c r="B302" s="135">
        <v>259</v>
      </c>
      <c r="C302" s="235" t="s">
        <v>681</v>
      </c>
      <c r="D302" s="118" t="s">
        <v>682</v>
      </c>
      <c r="E302" s="107">
        <f t="shared" si="1082"/>
        <v>23460</v>
      </c>
      <c r="F302" s="108">
        <v>23500</v>
      </c>
      <c r="G302" s="136">
        <v>2.0499999999999998</v>
      </c>
      <c r="H302" s="149">
        <v>0.8</v>
      </c>
      <c r="I302" s="150"/>
      <c r="J302" s="150"/>
      <c r="K302" s="150"/>
      <c r="L302" s="121"/>
      <c r="M302" s="122">
        <v>1.4</v>
      </c>
      <c r="N302" s="122">
        <v>1.68</v>
      </c>
      <c r="O302" s="122">
        <v>2.23</v>
      </c>
      <c r="P302" s="123">
        <v>2.57</v>
      </c>
      <c r="Q302" s="124">
        <v>70</v>
      </c>
      <c r="R302" s="124">
        <f t="shared" si="1169"/>
        <v>4148129.6266666665</v>
      </c>
      <c r="S302" s="124">
        <v>0</v>
      </c>
      <c r="T302" s="124">
        <f t="shared" si="1118"/>
        <v>0</v>
      </c>
      <c r="U302" s="124">
        <v>4</v>
      </c>
      <c r="V302" s="124">
        <f t="shared" ref="V302:V306" si="1174">(U302*$E302*$G302*$H302*$M302*$V$13)/12*11+(U302*$F302*$G302*$H302*$M302*$V$13)/12</f>
        <v>265264.80885333329</v>
      </c>
      <c r="W302" s="124"/>
      <c r="X302" s="124">
        <f>(W302*$E302*$G302*$H302*$M302*$X$13)</f>
        <v>0</v>
      </c>
      <c r="Y302" s="124">
        <v>0</v>
      </c>
      <c r="Z302" s="124">
        <f t="shared" si="1168"/>
        <v>0</v>
      </c>
      <c r="AA302" s="124"/>
      <c r="AB302" s="124"/>
      <c r="AC302" s="124"/>
      <c r="AD302" s="124">
        <f>(AC302*$E302*$G302*$H302*$M302*$AD$13)</f>
        <v>0</v>
      </c>
      <c r="AE302" s="124"/>
      <c r="AF302" s="124"/>
      <c r="AG302" s="124"/>
      <c r="AH302" s="124">
        <f>(AG302*$E302*$G302*$H302*$M302*$AH$13)</f>
        <v>0</v>
      </c>
      <c r="AI302" s="124"/>
      <c r="AJ302" s="124"/>
      <c r="AK302" s="125"/>
      <c r="AL302" s="124">
        <f>(AK302*$E302*$G302*$H302*$M302*$AL$13)</f>
        <v>0</v>
      </c>
      <c r="AM302" s="124"/>
      <c r="AN302" s="124">
        <f>(AM302*$E302*$G302*$H302*$M302*$AN$13)</f>
        <v>0</v>
      </c>
      <c r="AO302" s="124">
        <v>7</v>
      </c>
      <c r="AP302" s="124">
        <f t="shared" ref="AP302:AP304" si="1175">(AO302*$E302*$G302*$H302*$M302*$AP$13)/12*11+(AO302*$F302*$G302*$H302*$M302*$AP$13)/12</f>
        <v>414812.9626666666</v>
      </c>
      <c r="AQ302" s="124">
        <v>20</v>
      </c>
      <c r="AR302" s="124">
        <f t="shared" ref="AR302:AR305" si="1176">(AQ302*$E302*$G302*$H302*$N302*$AR$13)/12*11+(AQ302*$F302*$G302*$H302*$N302*$AR$13)/12</f>
        <v>1422215.872</v>
      </c>
      <c r="AS302" s="140">
        <v>0</v>
      </c>
      <c r="AT302" s="124">
        <f>(AS302*$E302*$G302*$H302*$N302*$AT$13)/12*4+(AS302*$E302*$G302*$H302*$N302*$AT$15)/12*8</f>
        <v>0</v>
      </c>
      <c r="AU302" s="124"/>
      <c r="AV302" s="129">
        <f>(AU302*$E302*$G302*$H302*$N302*$AV$13)</f>
        <v>0</v>
      </c>
      <c r="AW302" s="124"/>
      <c r="AX302" s="124">
        <f>(AW302*$E302*$G302*$H302*$M302*$AX$13)</f>
        <v>0</v>
      </c>
      <c r="AY302" s="124"/>
      <c r="AZ302" s="124">
        <f>(AY302*$E302*$G302*$H302*$M302*$AZ$13)</f>
        <v>0</v>
      </c>
      <c r="BA302" s="124"/>
      <c r="BB302" s="124">
        <f>(BA302*$E302*$G302*$H302*$M302*$BB$13)</f>
        <v>0</v>
      </c>
      <c r="BC302" s="124">
        <v>0</v>
      </c>
      <c r="BD302" s="124">
        <f>(BC302*$E302*$G302*$H302*$M302*$BD$13)</f>
        <v>0</v>
      </c>
      <c r="BE302" s="124">
        <v>0</v>
      </c>
      <c r="BF302" s="124">
        <f>(BE302*$E302*$G302*$H302*$M302*$BF$13)</f>
        <v>0</v>
      </c>
      <c r="BG302" s="124">
        <v>0</v>
      </c>
      <c r="BH302" s="124">
        <f>(BG302*$E302*$G302*$H302*$M302*$BH$13)</f>
        <v>0</v>
      </c>
      <c r="BI302" s="124">
        <v>5</v>
      </c>
      <c r="BJ302" s="124">
        <f t="shared" ref="BJ302:BJ304" si="1177">(BI302*$E302*$G302*$H302*$M302*$BJ$13)/12*11+(BI302*$F302*$G302*$H302*$M302*$BJ$13)/12</f>
        <v>323230.88</v>
      </c>
      <c r="BK302" s="124">
        <v>1</v>
      </c>
      <c r="BL302" s="124">
        <f t="shared" ref="BL302:BL304" si="1178">(BK302*$E302*$G302*$H302*$N302*$BL$13)/12*11+(BK302*$F302*$G302*$H302*$N302*$BL$13)/12</f>
        <v>71110.793600000005</v>
      </c>
      <c r="BM302" s="124">
        <v>0</v>
      </c>
      <c r="BN302" s="124">
        <f>(BM302*$E302*$G302*$H302*$N302*$BN$13)</f>
        <v>0</v>
      </c>
      <c r="BO302" s="124">
        <v>0</v>
      </c>
      <c r="BP302" s="124">
        <f>(BO302*$E302*$G302*$H302*$N302*$BP$13)</f>
        <v>0</v>
      </c>
      <c r="BQ302" s="124"/>
      <c r="BR302" s="124">
        <f>(BQ302*$E302*$G302*$H302*$N302*$BR$13)</f>
        <v>0</v>
      </c>
      <c r="BS302" s="124"/>
      <c r="BT302" s="124">
        <f>(BS302*$E302*$G302*$H302*$N302*$BT$13)</f>
        <v>0</v>
      </c>
      <c r="BU302" s="124">
        <v>1</v>
      </c>
      <c r="BV302" s="124">
        <f t="shared" ref="BV302:BV306" si="1179">(BU302*$E302*$G302*$H302*$N302*$BV$13)/12*11+(BU302*$F302*$G302*$H302*$N302*$BV$13)/12</f>
        <v>77575.411199999988</v>
      </c>
      <c r="BW302" s="124"/>
      <c r="BX302" s="129">
        <f>(BW302*$E302*$G302*$H302*$N302*$BX$13)</f>
        <v>0</v>
      </c>
      <c r="BY302" s="124">
        <v>0</v>
      </c>
      <c r="BZ302" s="124">
        <f>(BY302*$E302*$G302*$H302*$M302*$BZ$13)</f>
        <v>0</v>
      </c>
      <c r="CA302" s="124">
        <v>0</v>
      </c>
      <c r="CB302" s="124">
        <f>(CA302*$E302*$G302*$H302*$M302*$CB$13)</f>
        <v>0</v>
      </c>
      <c r="CC302" s="124">
        <v>0</v>
      </c>
      <c r="CD302" s="124">
        <f>(CC302*$E302*$G302*$H302*$M302*$CD$13)</f>
        <v>0</v>
      </c>
      <c r="CE302" s="124">
        <v>0</v>
      </c>
      <c r="CF302" s="124">
        <f>(CE302*$E302*$G302*$H302*$N302*$CF$13)</f>
        <v>0</v>
      </c>
      <c r="CG302" s="124">
        <v>0</v>
      </c>
      <c r="CH302" s="124">
        <f>(CG302*$E302*$G302*$H302*$M302*$CH$13)</f>
        <v>0</v>
      </c>
      <c r="CI302" s="124"/>
      <c r="CJ302" s="124">
        <f>(CI302*$E302*$G302*$H302*$M302*$CJ$13)</f>
        <v>0</v>
      </c>
      <c r="CK302" s="124"/>
      <c r="CL302" s="124">
        <f>(CK302*$E302*$G302*$H302*$M302*$CL$13)</f>
        <v>0</v>
      </c>
      <c r="CM302" s="124"/>
      <c r="CN302" s="124">
        <f>(CM302*$E302*$G302*$H302*$M302*$CN$13)</f>
        <v>0</v>
      </c>
      <c r="CO302" s="124">
        <v>1</v>
      </c>
      <c r="CP302" s="124">
        <f t="shared" ref="CP302:CP304" si="1180">(CO302*$E302*$G302*$H302*$M302*$CP$13)/12*11+(CO302*$F302*$G302*$H302*$M302*$CP$13)/12</f>
        <v>48484.631999999991</v>
      </c>
      <c r="CQ302" s="124"/>
      <c r="CR302" s="124">
        <f>(CQ302*$E302*$G302*$H302*$M302*$CR$13)</f>
        <v>0</v>
      </c>
      <c r="CS302" s="124">
        <v>2</v>
      </c>
      <c r="CT302" s="124">
        <f t="shared" ref="CT302:CT304" si="1181">(CS302*$E302*$G302*$H302*$N302*$CT$13)/12*11+(CS302*$F302*$G302*$H302*$N302*$CT$13)/12</f>
        <v>129292.35199999998</v>
      </c>
      <c r="CU302" s="124">
        <v>0</v>
      </c>
      <c r="CV302" s="124">
        <f>(CU302*$E302*$G302*$H302*$N302*$CV$13)</f>
        <v>0</v>
      </c>
      <c r="CW302" s="124"/>
      <c r="CX302" s="124">
        <f>(CW302*$E302*$G302*$H302*$N302*$CX$13)</f>
        <v>0</v>
      </c>
      <c r="CY302" s="140">
        <v>0</v>
      </c>
      <c r="CZ302" s="124">
        <f>(CY302*$E302*$G302*$H302*$N302*$CZ$13)</f>
        <v>0</v>
      </c>
      <c r="DA302" s="124">
        <v>0</v>
      </c>
      <c r="DB302" s="129">
        <f>(DA302*$E302*$G302*$H302*$N302*$DB$13)</f>
        <v>0</v>
      </c>
      <c r="DC302" s="124">
        <v>0</v>
      </c>
      <c r="DD302" s="124">
        <f>(DC302*$E302*$G302*$H302*$N302*$DD$13)</f>
        <v>0</v>
      </c>
      <c r="DE302" s="141"/>
      <c r="DF302" s="124">
        <f>(DE302*$E302*$G302*$H302*$N302*$DF$13)</f>
        <v>0</v>
      </c>
      <c r="DG302" s="124"/>
      <c r="DH302" s="124">
        <f>(DG302*$E302*$G302*$H302*$N302*$DH$13)</f>
        <v>0</v>
      </c>
      <c r="DI302" s="124"/>
      <c r="DJ302" s="124">
        <f>(DI302*$E302*$G302*$H302*$O302*$DJ$13)</f>
        <v>0</v>
      </c>
      <c r="DK302" s="124">
        <v>1</v>
      </c>
      <c r="DL302" s="129">
        <f t="shared" ref="DL302:DL303" si="1182">(DK302*$E302*$G302*$H302*$P302*$DL$13)/12*11+(DK302*$F302*$G302*$H302*$P302*$DL$13)/12</f>
        <v>79114.60586666665</v>
      </c>
      <c r="DM302" s="124">
        <f t="shared" ref="DM302:DN306" si="1183">SUM(Q302,S302,U302,W302,Y302,AA302,AC302,AE302,AG302,AI302,AK302,AM302,AS302,AW302,AY302,CC302,AO302,BC302,BE302,BG302,CQ302,BI302,BK302,AQ302,BO302,AU302,CS302,BQ302,CU302,BS302,BU302,BW302,CE302,BY302,CA302,CG302,CI302,CK302,CM302,CO302,CW302,CY302,BM302,BA302,DA302,DC302,DE302,DG302,DI302,DK302)</f>
        <v>112</v>
      </c>
      <c r="DN302" s="124">
        <f t="shared" si="1183"/>
        <v>6979231.9448533347</v>
      </c>
    </row>
    <row r="303" spans="1:118" ht="45" customHeight="1" x14ac:dyDescent="0.25">
      <c r="A303" s="104"/>
      <c r="B303" s="135">
        <v>260</v>
      </c>
      <c r="C303" s="235" t="s">
        <v>683</v>
      </c>
      <c r="D303" s="118" t="s">
        <v>684</v>
      </c>
      <c r="E303" s="107">
        <f t="shared" si="1082"/>
        <v>23460</v>
      </c>
      <c r="F303" s="108">
        <v>23500</v>
      </c>
      <c r="G303" s="136">
        <v>1.54</v>
      </c>
      <c r="H303" s="120">
        <v>1</v>
      </c>
      <c r="I303" s="121"/>
      <c r="J303" s="121"/>
      <c r="K303" s="121"/>
      <c r="L303" s="121"/>
      <c r="M303" s="122">
        <v>1.4</v>
      </c>
      <c r="N303" s="122">
        <v>1.68</v>
      </c>
      <c r="O303" s="122">
        <v>2.23</v>
      </c>
      <c r="P303" s="123">
        <v>2.57</v>
      </c>
      <c r="Q303" s="124">
        <v>18</v>
      </c>
      <c r="R303" s="124">
        <f t="shared" si="1169"/>
        <v>1001621.5440000001</v>
      </c>
      <c r="S303" s="124">
        <v>5</v>
      </c>
      <c r="T303" s="124">
        <f t="shared" si="1118"/>
        <v>278228.20666666667</v>
      </c>
      <c r="U303" s="124">
        <v>15</v>
      </c>
      <c r="V303" s="124">
        <f t="shared" si="1174"/>
        <v>934087.97019999998</v>
      </c>
      <c r="W303" s="124"/>
      <c r="X303" s="124">
        <f>(W303*$E303*$G303*$H303*$M303*$X$13)</f>
        <v>0</v>
      </c>
      <c r="Y303" s="124">
        <v>0</v>
      </c>
      <c r="Z303" s="124">
        <f t="shared" si="1168"/>
        <v>0</v>
      </c>
      <c r="AA303" s="124"/>
      <c r="AB303" s="124"/>
      <c r="AC303" s="124"/>
      <c r="AD303" s="124">
        <f>(AC303*$E303*$G303*$H303*$M303*$AD$13)</f>
        <v>0</v>
      </c>
      <c r="AE303" s="124"/>
      <c r="AF303" s="124"/>
      <c r="AG303" s="124"/>
      <c r="AH303" s="124">
        <f>(AG303*$E303*$G303*$H303*$M303*$AH$13)</f>
        <v>0</v>
      </c>
      <c r="AI303" s="124"/>
      <c r="AJ303" s="124"/>
      <c r="AK303" s="125"/>
      <c r="AL303" s="124">
        <f>(AK303*$E303*$G303*$H303*$M303*$AL$13)</f>
        <v>0</v>
      </c>
      <c r="AM303" s="124"/>
      <c r="AN303" s="124">
        <f>(AM303*$E303*$G303*$H303*$M303*$AN$13)</f>
        <v>0</v>
      </c>
      <c r="AO303" s="124">
        <v>0</v>
      </c>
      <c r="AP303" s="124">
        <f t="shared" si="1175"/>
        <v>0</v>
      </c>
      <c r="AQ303" s="124">
        <v>8</v>
      </c>
      <c r="AR303" s="124">
        <f t="shared" si="1176"/>
        <v>534198.1568</v>
      </c>
      <c r="AS303" s="140">
        <v>2</v>
      </c>
      <c r="AT303" s="124">
        <f t="shared" ref="AT303:AT304" si="1184">(AS303*$E303*$G303*$H303*$N303*$AT$13)/12*4+(AS303*$E303*$G303*$H303*$N303*$AT$15)/12*7+(AS303*$F303*$G303*$H303*$N303*$AT$15)/12</f>
        <v>157832.99840000001</v>
      </c>
      <c r="AU303" s="124">
        <v>0</v>
      </c>
      <c r="AV303" s="129">
        <f>(AU303*$E303*$G303*$H303*$N303*$AV$13)</f>
        <v>0</v>
      </c>
      <c r="AW303" s="124"/>
      <c r="AX303" s="124">
        <f>(AW303*$E303*$G303*$H303*$M303*$AX$13)</f>
        <v>0</v>
      </c>
      <c r="AY303" s="124"/>
      <c r="AZ303" s="124">
        <f>(AY303*$E303*$G303*$H303*$M303*$AZ$13)</f>
        <v>0</v>
      </c>
      <c r="BA303" s="124"/>
      <c r="BB303" s="124">
        <f>(BA303*$E303*$G303*$H303*$M303*$BB$13)</f>
        <v>0</v>
      </c>
      <c r="BC303" s="124">
        <v>0</v>
      </c>
      <c r="BD303" s="124">
        <f>(BC303*$E303*$G303*$H303*$M303*$BD$13)</f>
        <v>0</v>
      </c>
      <c r="BE303" s="124">
        <v>0</v>
      </c>
      <c r="BF303" s="124">
        <f>(BE303*$E303*$G303*$H303*$M303*$BF$13)</f>
        <v>0</v>
      </c>
      <c r="BG303" s="124">
        <v>0</v>
      </c>
      <c r="BH303" s="124">
        <f>(BG303*$E303*$G303*$H303*$M303*$BH$13)</f>
        <v>0</v>
      </c>
      <c r="BI303" s="124">
        <v>7</v>
      </c>
      <c r="BJ303" s="124">
        <f t="shared" si="1177"/>
        <v>424930.35200000001</v>
      </c>
      <c r="BK303" s="124">
        <v>2</v>
      </c>
      <c r="BL303" s="124">
        <f t="shared" si="1178"/>
        <v>133549.5392</v>
      </c>
      <c r="BM303" s="124">
        <v>0</v>
      </c>
      <c r="BN303" s="124">
        <f>(BM303*$E303*$G303*$H303*$N303*$BN$13)</f>
        <v>0</v>
      </c>
      <c r="BO303" s="124">
        <v>0</v>
      </c>
      <c r="BP303" s="124">
        <f>(BO303*$E303*$G303*$H303*$N303*$BP$13)</f>
        <v>0</v>
      </c>
      <c r="BQ303" s="124">
        <v>1</v>
      </c>
      <c r="BR303" s="124">
        <f t="shared" ref="BR303:BR304" si="1185">(BQ303*$E303*$G303*$H303*$N303*$BR$13)/12*11+(BQ303*$F303*$G303*$H303*$N303*$BR$13)/12</f>
        <v>60704.335999999996</v>
      </c>
      <c r="BS303" s="124"/>
      <c r="BT303" s="124">
        <f>(BS303*$E303*$G303*$H303*$N303*$BT$13)</f>
        <v>0</v>
      </c>
      <c r="BU303" s="124">
        <v>0</v>
      </c>
      <c r="BV303" s="124">
        <f t="shared" si="1179"/>
        <v>0</v>
      </c>
      <c r="BW303" s="124"/>
      <c r="BX303" s="129">
        <f>(BW303*$E303*$G303*$H303*$N303*$BX$13)</f>
        <v>0</v>
      </c>
      <c r="BY303" s="124">
        <v>0</v>
      </c>
      <c r="BZ303" s="124">
        <f>(BY303*$E303*$G303*$H303*$M303*$BZ$13)</f>
        <v>0</v>
      </c>
      <c r="CA303" s="124">
        <v>0</v>
      </c>
      <c r="CB303" s="124">
        <f>(CA303*$E303*$G303*$H303*$M303*$CB$13)</f>
        <v>0</v>
      </c>
      <c r="CC303" s="124">
        <v>0</v>
      </c>
      <c r="CD303" s="124">
        <f>(CC303*$E303*$G303*$H303*$M303*$CD$13)</f>
        <v>0</v>
      </c>
      <c r="CE303" s="124">
        <v>20</v>
      </c>
      <c r="CF303" s="124">
        <f t="shared" ref="CF303:CF304" si="1186">(CE303*$E303*$G303*$H303*$N303*$CF$13)/12*11+(CE303*$F303*$G303*$H303*$N303*$CF$13)/12</f>
        <v>1214086.72</v>
      </c>
      <c r="CG303" s="124">
        <v>0</v>
      </c>
      <c r="CH303" s="124">
        <f>(CG303*$E303*$G303*$H303*$M303*$CH$13)</f>
        <v>0</v>
      </c>
      <c r="CI303" s="124"/>
      <c r="CJ303" s="124">
        <f>(CI303*$E303*$G303*$H303*$M303*$CJ$13)</f>
        <v>0</v>
      </c>
      <c r="CK303" s="124"/>
      <c r="CL303" s="124">
        <f>(CK303*$E303*$G303*$H303*$M303*$CL$13)</f>
        <v>0</v>
      </c>
      <c r="CM303" s="124"/>
      <c r="CN303" s="124">
        <f>(CM303*$E303*$G303*$H303*$M303*$CN$13)</f>
        <v>0</v>
      </c>
      <c r="CO303" s="124">
        <v>2</v>
      </c>
      <c r="CP303" s="124">
        <f t="shared" si="1180"/>
        <v>91056.503999999986</v>
      </c>
      <c r="CQ303" s="124"/>
      <c r="CR303" s="124">
        <f>(CQ303*$E303*$G303*$H303*$M303*$CR$13)</f>
        <v>0</v>
      </c>
      <c r="CS303" s="124">
        <v>5</v>
      </c>
      <c r="CT303" s="124">
        <f t="shared" si="1181"/>
        <v>303521.68</v>
      </c>
      <c r="CU303" s="124">
        <v>5</v>
      </c>
      <c r="CV303" s="124">
        <f t="shared" ref="CV303:CV304" si="1187">(CU303*$E303*$G303*$H303*$N303*$CV$13)/12*11+(CU303*$F303*$G303*$H303*$N303*$CV$13)/12</f>
        <v>303521.68</v>
      </c>
      <c r="CW303" s="124">
        <v>0</v>
      </c>
      <c r="CX303" s="124">
        <f>(CW303*$E303*$G303*$H303*$N303*$CX$13)</f>
        <v>0</v>
      </c>
      <c r="CY303" s="140">
        <v>0</v>
      </c>
      <c r="CZ303" s="124">
        <f>(CY303*$E303*$G303*$H303*$N303*$CZ$13)</f>
        <v>0</v>
      </c>
      <c r="DA303" s="124">
        <v>0</v>
      </c>
      <c r="DB303" s="129">
        <f>(DA303*$E303*$G303*$H303*$N303*$DB$13)</f>
        <v>0</v>
      </c>
      <c r="DC303" s="124"/>
      <c r="DD303" s="124">
        <f>(DC303*$E303*$G303*$H303*$N303*$DD$13)</f>
        <v>0</v>
      </c>
      <c r="DE303" s="141"/>
      <c r="DF303" s="124">
        <f>(DE303*$E303*$G303*$H303*$N303*$DF$13)</f>
        <v>0</v>
      </c>
      <c r="DG303" s="124">
        <v>1</v>
      </c>
      <c r="DH303" s="124">
        <f>(DG303*$E303*$G303*$H303*$N303*$DH$13)/12*11+(DG303*$F303*$G303*$H303*$N303*$DH$13)/12</f>
        <v>60704.335999999996</v>
      </c>
      <c r="DI303" s="124"/>
      <c r="DJ303" s="124">
        <f>(DI303*$E303*$G303*$H303*$O303*$DJ$13)</f>
        <v>0</v>
      </c>
      <c r="DK303" s="124">
        <v>1</v>
      </c>
      <c r="DL303" s="129">
        <f t="shared" si="1182"/>
        <v>74290.544533333319</v>
      </c>
      <c r="DM303" s="124">
        <f t="shared" si="1183"/>
        <v>92</v>
      </c>
      <c r="DN303" s="124">
        <f t="shared" si="1183"/>
        <v>5572334.5678000003</v>
      </c>
    </row>
    <row r="304" spans="1:118" ht="45" customHeight="1" x14ac:dyDescent="0.25">
      <c r="A304" s="104"/>
      <c r="B304" s="135">
        <v>261</v>
      </c>
      <c r="C304" s="235" t="s">
        <v>685</v>
      </c>
      <c r="D304" s="118" t="s">
        <v>686</v>
      </c>
      <c r="E304" s="107">
        <f t="shared" si="1082"/>
        <v>23460</v>
      </c>
      <c r="F304" s="108">
        <v>23500</v>
      </c>
      <c r="G304" s="136">
        <v>1.92</v>
      </c>
      <c r="H304" s="120">
        <v>1</v>
      </c>
      <c r="I304" s="121"/>
      <c r="J304" s="121"/>
      <c r="K304" s="121"/>
      <c r="L304" s="121"/>
      <c r="M304" s="122">
        <v>1.4</v>
      </c>
      <c r="N304" s="122">
        <v>1.68</v>
      </c>
      <c r="O304" s="122">
        <v>2.23</v>
      </c>
      <c r="P304" s="123">
        <v>2.57</v>
      </c>
      <c r="Q304" s="124">
        <v>129</v>
      </c>
      <c r="R304" s="124">
        <f t="shared" si="1169"/>
        <v>8949553.5360000003</v>
      </c>
      <c r="S304" s="124">
        <v>9</v>
      </c>
      <c r="T304" s="124">
        <f t="shared" si="1118"/>
        <v>624387.45600000001</v>
      </c>
      <c r="U304" s="124">
        <v>8</v>
      </c>
      <c r="V304" s="124">
        <f t="shared" si="1174"/>
        <v>621107.84511999995</v>
      </c>
      <c r="W304" s="124"/>
      <c r="X304" s="124">
        <f>(W304*$E304*$G304*$H304*$M304*$X$13)</f>
        <v>0</v>
      </c>
      <c r="Y304" s="124">
        <v>7</v>
      </c>
      <c r="Z304" s="124">
        <f t="shared" ref="Z304:Z306" si="1188">(Y304*$E304*$G304*$H304*$M304*$Z$13)/12*4+(Y304*$E304*$G304*$H304*$M304*$Z$15)/12*7+(Y304*$F304*$G304*$H304*$M304*$Z$15)/12</f>
        <v>573938.17599999986</v>
      </c>
      <c r="AA304" s="124"/>
      <c r="AB304" s="124"/>
      <c r="AC304" s="124"/>
      <c r="AD304" s="124">
        <f>(AC304*$E304*$G304*$H304*$M304*$AD$13)</f>
        <v>0</v>
      </c>
      <c r="AE304" s="124"/>
      <c r="AF304" s="124"/>
      <c r="AG304" s="124"/>
      <c r="AH304" s="124">
        <f>(AG304*$E304*$G304*$H304*$M304*$AH$13)</f>
        <v>0</v>
      </c>
      <c r="AI304" s="124"/>
      <c r="AJ304" s="124"/>
      <c r="AK304" s="125"/>
      <c r="AL304" s="124">
        <f>(AK304*$E304*$G304*$H304*$M304*$AL$13)</f>
        <v>0</v>
      </c>
      <c r="AM304" s="124"/>
      <c r="AN304" s="124">
        <f>(AM304*$E304*$G304*$H304*$M304*$AN$13)</f>
        <v>0</v>
      </c>
      <c r="AO304" s="124">
        <v>1</v>
      </c>
      <c r="AP304" s="124">
        <f t="shared" si="1175"/>
        <v>69376.383999999991</v>
      </c>
      <c r="AQ304" s="124">
        <v>70</v>
      </c>
      <c r="AR304" s="124">
        <f t="shared" si="1176"/>
        <v>5827616.2559999991</v>
      </c>
      <c r="AS304" s="140">
        <v>3</v>
      </c>
      <c r="AT304" s="124">
        <f t="shared" si="1184"/>
        <v>295168.20480000001</v>
      </c>
      <c r="AU304" s="124"/>
      <c r="AV304" s="129">
        <f>(AU304*$E304*$G304*$H304*$N304*$AV$13)</f>
        <v>0</v>
      </c>
      <c r="AW304" s="124"/>
      <c r="AX304" s="124">
        <f>(AW304*$E304*$G304*$H304*$M304*$AX$13)</f>
        <v>0</v>
      </c>
      <c r="AY304" s="124"/>
      <c r="AZ304" s="124">
        <f>(AY304*$E304*$G304*$H304*$M304*$AZ$13)</f>
        <v>0</v>
      </c>
      <c r="BA304" s="124"/>
      <c r="BB304" s="124">
        <f>(BA304*$E304*$G304*$H304*$M304*$BB$13)</f>
        <v>0</v>
      </c>
      <c r="BC304" s="124">
        <v>0</v>
      </c>
      <c r="BD304" s="124">
        <f>(BC304*$E304*$G304*$H304*$M304*$BD$13)</f>
        <v>0</v>
      </c>
      <c r="BE304" s="124">
        <v>0</v>
      </c>
      <c r="BF304" s="124">
        <f>(BE304*$E304*$G304*$H304*$M304*$BF$13)</f>
        <v>0</v>
      </c>
      <c r="BG304" s="124">
        <v>0</v>
      </c>
      <c r="BH304" s="124">
        <f>(BG304*$E304*$G304*$H304*$M304*$BH$13)</f>
        <v>0</v>
      </c>
      <c r="BI304" s="124">
        <v>12</v>
      </c>
      <c r="BJ304" s="124">
        <f t="shared" si="1177"/>
        <v>908199.93599999999</v>
      </c>
      <c r="BK304" s="124">
        <v>40</v>
      </c>
      <c r="BL304" s="124">
        <f t="shared" si="1178"/>
        <v>3330066.4320000005</v>
      </c>
      <c r="BM304" s="124">
        <v>0</v>
      </c>
      <c r="BN304" s="124">
        <f>(BM304*$E304*$G304*$H304*$N304*$BN$13)</f>
        <v>0</v>
      </c>
      <c r="BO304" s="124">
        <v>0</v>
      </c>
      <c r="BP304" s="124">
        <f>(BO304*$E304*$G304*$H304*$N304*$BP$13)</f>
        <v>0</v>
      </c>
      <c r="BQ304" s="124">
        <v>6</v>
      </c>
      <c r="BR304" s="124">
        <f t="shared" si="1185"/>
        <v>454099.96799999999</v>
      </c>
      <c r="BS304" s="124"/>
      <c r="BT304" s="124">
        <f>(BS304*$E304*$G304*$H304*$N304*$BT$13)</f>
        <v>0</v>
      </c>
      <c r="BU304" s="124">
        <v>12</v>
      </c>
      <c r="BV304" s="124">
        <f t="shared" si="1179"/>
        <v>1089839.9232000001</v>
      </c>
      <c r="BW304" s="124">
        <v>12</v>
      </c>
      <c r="BX304" s="129">
        <f t="shared" ref="BX304" si="1189">(BW304*$E304*$G304*$H304*$N304*$BX$13)/12*11+(BW304*$F304*$G304*$H304*$N304*$BX$13)/12</f>
        <v>1089839.9232000001</v>
      </c>
      <c r="BY304" s="124">
        <v>0</v>
      </c>
      <c r="BZ304" s="124">
        <f>(BY304*$E304*$G304*$H304*$M304*$BZ$13)</f>
        <v>0</v>
      </c>
      <c r="CA304" s="124">
        <v>0</v>
      </c>
      <c r="CB304" s="124">
        <f>(CA304*$E304*$G304*$H304*$M304*$CB$13)</f>
        <v>0</v>
      </c>
      <c r="CC304" s="124">
        <v>0</v>
      </c>
      <c r="CD304" s="124">
        <f>(CC304*$E304*$G304*$H304*$M304*$CD$13)</f>
        <v>0</v>
      </c>
      <c r="CE304" s="124">
        <v>12</v>
      </c>
      <c r="CF304" s="124">
        <f t="shared" si="1186"/>
        <v>908199.93599999999</v>
      </c>
      <c r="CG304" s="124">
        <v>0</v>
      </c>
      <c r="CH304" s="124">
        <f>(CG304*$E304*$G304*$H304*$M304*$CH$13)</f>
        <v>0</v>
      </c>
      <c r="CI304" s="124"/>
      <c r="CJ304" s="124">
        <f>(CI304*$E304*$G304*$H304*$M304*$CJ$13)</f>
        <v>0</v>
      </c>
      <c r="CK304" s="124"/>
      <c r="CL304" s="124">
        <f>(CK304*$E304*$G304*$H304*$M304*$CL$13)</f>
        <v>0</v>
      </c>
      <c r="CM304" s="124"/>
      <c r="CN304" s="124">
        <f>(CM304*$E304*$G304*$H304*$M304*$CN$13)</f>
        <v>0</v>
      </c>
      <c r="CO304" s="124">
        <v>5</v>
      </c>
      <c r="CP304" s="124">
        <f t="shared" si="1180"/>
        <v>283812.47999999998</v>
      </c>
      <c r="CQ304" s="124">
        <v>5</v>
      </c>
      <c r="CR304" s="124">
        <f t="shared" ref="CR304" si="1190">(CQ304*$E304*$G304*$H304*$M304*$CR$13)/12*11+(CQ304*$F304*$G304*$H304*$M304*$CR$13)/12</f>
        <v>315347.19999999995</v>
      </c>
      <c r="CS304" s="124">
        <v>17</v>
      </c>
      <c r="CT304" s="124">
        <f t="shared" si="1181"/>
        <v>1286616.5759999999</v>
      </c>
      <c r="CU304" s="124">
        <v>5</v>
      </c>
      <c r="CV304" s="124">
        <f t="shared" si="1187"/>
        <v>378416.64000000001</v>
      </c>
      <c r="CW304" s="124">
        <v>0</v>
      </c>
      <c r="CX304" s="124">
        <f>(CW304*$E304*$G304*$H304*$N304*$CX$13)</f>
        <v>0</v>
      </c>
      <c r="CY304" s="140"/>
      <c r="CZ304" s="124">
        <f>(CY304*$E304*$G304*$H304*$N304*$CZ$13)</f>
        <v>0</v>
      </c>
      <c r="DA304" s="124">
        <v>0</v>
      </c>
      <c r="DB304" s="129">
        <f>(DA304*$E304*$G304*$H304*$N304*$DB$13)</f>
        <v>0</v>
      </c>
      <c r="DC304" s="124"/>
      <c r="DD304" s="124">
        <f>(DC304*$E304*$G304*$H304*$N304*$DD$13)</f>
        <v>0</v>
      </c>
      <c r="DE304" s="141"/>
      <c r="DF304" s="124">
        <f>(DE304*$E304*$G304*$H304*$N304*$DF$13)</f>
        <v>0</v>
      </c>
      <c r="DG304" s="124"/>
      <c r="DH304" s="124">
        <f>(DG304*$E304*$G304*$H304*$N304*$DH$13)</f>
        <v>0</v>
      </c>
      <c r="DI304" s="124"/>
      <c r="DJ304" s="124">
        <f>(DI304*$E304*$G304*$H304*$O304*$DJ$13)</f>
        <v>0</v>
      </c>
      <c r="DK304" s="124"/>
      <c r="DL304" s="129">
        <f>(DK304*$E304*$G304*$H304*$P304*$DL$13)</f>
        <v>0</v>
      </c>
      <c r="DM304" s="124">
        <f t="shared" si="1183"/>
        <v>353</v>
      </c>
      <c r="DN304" s="124">
        <f t="shared" si="1183"/>
        <v>27005586.87232</v>
      </c>
    </row>
    <row r="305" spans="1:118" ht="45" customHeight="1" x14ac:dyDescent="0.25">
      <c r="A305" s="104"/>
      <c r="B305" s="135">
        <v>262</v>
      </c>
      <c r="C305" s="235" t="s">
        <v>687</v>
      </c>
      <c r="D305" s="118" t="s">
        <v>688</v>
      </c>
      <c r="E305" s="107">
        <f t="shared" si="1082"/>
        <v>23460</v>
      </c>
      <c r="F305" s="108">
        <v>23500</v>
      </c>
      <c r="G305" s="136">
        <v>2.56</v>
      </c>
      <c r="H305" s="120">
        <v>1</v>
      </c>
      <c r="I305" s="121"/>
      <c r="J305" s="121"/>
      <c r="K305" s="121"/>
      <c r="L305" s="121"/>
      <c r="M305" s="122">
        <v>1.4</v>
      </c>
      <c r="N305" s="122">
        <v>1.68</v>
      </c>
      <c r="O305" s="122">
        <v>2.23</v>
      </c>
      <c r="P305" s="123">
        <v>2.57</v>
      </c>
      <c r="Q305" s="124">
        <v>45</v>
      </c>
      <c r="R305" s="124">
        <f t="shared" si="1169"/>
        <v>4162583.04</v>
      </c>
      <c r="S305" s="124">
        <v>0</v>
      </c>
      <c r="T305" s="124">
        <f t="shared" si="1118"/>
        <v>0</v>
      </c>
      <c r="U305" s="124">
        <v>6</v>
      </c>
      <c r="V305" s="124">
        <f t="shared" si="1174"/>
        <v>621107.84511999995</v>
      </c>
      <c r="W305" s="124"/>
      <c r="X305" s="124">
        <f>(W305*$E305*$G305*$H305*$M305*$X$13)</f>
        <v>0</v>
      </c>
      <c r="Y305" s="124">
        <v>34</v>
      </c>
      <c r="Z305" s="124">
        <f t="shared" si="1188"/>
        <v>3716932.9493333339</v>
      </c>
      <c r="AA305" s="124"/>
      <c r="AB305" s="124"/>
      <c r="AC305" s="124"/>
      <c r="AD305" s="124">
        <f>(AC305*$E305*$G305*$H305*$M305*$AD$13)</f>
        <v>0</v>
      </c>
      <c r="AE305" s="124"/>
      <c r="AF305" s="124"/>
      <c r="AG305" s="124"/>
      <c r="AH305" s="124">
        <f>(AG305*$E305*$G305*$H305*$M305*$AH$13)</f>
        <v>0</v>
      </c>
      <c r="AI305" s="124"/>
      <c r="AJ305" s="124"/>
      <c r="AK305" s="125"/>
      <c r="AL305" s="124">
        <f>(AK305*$E305*$G305*$H305*$M305*$AL$13)</f>
        <v>0</v>
      </c>
      <c r="AM305" s="124">
        <v>0</v>
      </c>
      <c r="AN305" s="124">
        <f>(AM305*$E305*$G305*$H305*$M305*$AN$13)</f>
        <v>0</v>
      </c>
      <c r="AO305" s="124">
        <v>0</v>
      </c>
      <c r="AP305" s="124">
        <f>(AO305*$E305*$G305*$H305*$M305*$AP$13)</f>
        <v>0</v>
      </c>
      <c r="AQ305" s="124">
        <v>2</v>
      </c>
      <c r="AR305" s="124">
        <f t="shared" si="1176"/>
        <v>222004.42880000002</v>
      </c>
      <c r="AS305" s="140"/>
      <c r="AT305" s="124">
        <f>(AS305*$E305*$G305*$H305*$N305*$AT$13)/12*4+(AS305*$E305*$G305*$H305*$N305*$AT$15)/12*8</f>
        <v>0</v>
      </c>
      <c r="AU305" s="124">
        <v>0</v>
      </c>
      <c r="AV305" s="129">
        <f>(AU305*$E305*$G305*$H305*$N305*$AV$13)</f>
        <v>0</v>
      </c>
      <c r="AW305" s="124"/>
      <c r="AX305" s="124">
        <f>(AW305*$E305*$G305*$H305*$M305*$AX$13)</f>
        <v>0</v>
      </c>
      <c r="AY305" s="124"/>
      <c r="AZ305" s="124">
        <f>(AY305*$E305*$G305*$H305*$M305*$AZ$13)</f>
        <v>0</v>
      </c>
      <c r="BA305" s="124"/>
      <c r="BB305" s="124">
        <f>(BA305*$E305*$G305*$H305*$M305*$BB$13)</f>
        <v>0</v>
      </c>
      <c r="BC305" s="124">
        <v>0</v>
      </c>
      <c r="BD305" s="124">
        <f>(BC305*$E305*$G305*$H305*$M305*$BD$13)</f>
        <v>0</v>
      </c>
      <c r="BE305" s="124">
        <v>0</v>
      </c>
      <c r="BF305" s="124">
        <f>(BE305*$E305*$G305*$H305*$M305*$BF$13)</f>
        <v>0</v>
      </c>
      <c r="BG305" s="124">
        <v>0</v>
      </c>
      <c r="BH305" s="124">
        <f>(BG305*$E305*$G305*$H305*$M305*$BH$13)</f>
        <v>0</v>
      </c>
      <c r="BI305" s="124">
        <v>0</v>
      </c>
      <c r="BJ305" s="124">
        <f>(BI305*$E305*$G305*$H305*$M305*$BJ$13)</f>
        <v>0</v>
      </c>
      <c r="BK305" s="124">
        <v>0</v>
      </c>
      <c r="BL305" s="124">
        <f>(BK305*$E305*$G305*$H305*$N305*$BL$13)</f>
        <v>0</v>
      </c>
      <c r="BM305" s="124">
        <v>0</v>
      </c>
      <c r="BN305" s="124">
        <f>(BM305*$E305*$G305*$H305*$N305*$BN$13)</f>
        <v>0</v>
      </c>
      <c r="BO305" s="124">
        <v>0</v>
      </c>
      <c r="BP305" s="124">
        <f>(BO305*$E305*$G305*$H305*$N305*$BP$13)</f>
        <v>0</v>
      </c>
      <c r="BQ305" s="124"/>
      <c r="BR305" s="124">
        <f>(BQ305*$E305*$G305*$H305*$N305*$BR$13)</f>
        <v>0</v>
      </c>
      <c r="BS305" s="124"/>
      <c r="BT305" s="124">
        <f>(BS305*$E305*$G305*$H305*$N305*$BT$13)</f>
        <v>0</v>
      </c>
      <c r="BU305" s="124">
        <v>0</v>
      </c>
      <c r="BV305" s="124">
        <f t="shared" si="1179"/>
        <v>0</v>
      </c>
      <c r="BW305" s="124"/>
      <c r="BX305" s="129">
        <f>(BW305*$E305*$G305*$H305*$N305*$BX$13)</f>
        <v>0</v>
      </c>
      <c r="BY305" s="124">
        <v>0</v>
      </c>
      <c r="BZ305" s="124">
        <f>(BY305*$E305*$G305*$H305*$M305*$BZ$13)</f>
        <v>0</v>
      </c>
      <c r="CA305" s="124">
        <v>0</v>
      </c>
      <c r="CB305" s="124">
        <f>(CA305*$E305*$G305*$H305*$M305*$CB$13)</f>
        <v>0</v>
      </c>
      <c r="CC305" s="124">
        <v>0</v>
      </c>
      <c r="CD305" s="124">
        <f>(CC305*$E305*$G305*$H305*$M305*$CD$13)</f>
        <v>0</v>
      </c>
      <c r="CE305" s="124">
        <v>0</v>
      </c>
      <c r="CF305" s="124">
        <f>(CE305*$E305*$G305*$H305*$N305*$CF$13)</f>
        <v>0</v>
      </c>
      <c r="CG305" s="124">
        <v>0</v>
      </c>
      <c r="CH305" s="124">
        <f>(CG305*$E305*$G305*$H305*$M305*$CH$13)</f>
        <v>0</v>
      </c>
      <c r="CI305" s="124"/>
      <c r="CJ305" s="124">
        <f>(CI305*$E305*$G305*$H305*$M305*$CJ$13)</f>
        <v>0</v>
      </c>
      <c r="CK305" s="124"/>
      <c r="CL305" s="124">
        <f>(CK305*$E305*$G305*$H305*$M305*$CL$13)</f>
        <v>0</v>
      </c>
      <c r="CM305" s="124"/>
      <c r="CN305" s="124">
        <f>(CM305*$E305*$G305*$H305*$M305*$CN$13)</f>
        <v>0</v>
      </c>
      <c r="CO305" s="124">
        <v>0</v>
      </c>
      <c r="CP305" s="124">
        <f>(CO305*$E305*$G305*$H305*$M305*$CP$13)</f>
        <v>0</v>
      </c>
      <c r="CQ305" s="124"/>
      <c r="CR305" s="124">
        <f>(CQ305*$E305*$G305*$H305*$M305*$CR$13)</f>
        <v>0</v>
      </c>
      <c r="CS305" s="124"/>
      <c r="CT305" s="124">
        <f>(CS305*$E305*$G305*$H305*$N305*$CT$13)</f>
        <v>0</v>
      </c>
      <c r="CU305" s="124">
        <v>0</v>
      </c>
      <c r="CV305" s="124">
        <f>(CU305*$E305*$G305*$H305*$N305*$CV$13)</f>
        <v>0</v>
      </c>
      <c r="CW305" s="124">
        <v>0</v>
      </c>
      <c r="CX305" s="124">
        <f>(CW305*$E305*$G305*$H305*$N305*$CX$13)</f>
        <v>0</v>
      </c>
      <c r="CY305" s="140"/>
      <c r="CZ305" s="124">
        <f>(CY305*$E305*$G305*$H305*$N305*$CZ$13)</f>
        <v>0</v>
      </c>
      <c r="DA305" s="124">
        <v>0</v>
      </c>
      <c r="DB305" s="129">
        <f>(DA305*$E305*$G305*$H305*$N305*$DB$13)</f>
        <v>0</v>
      </c>
      <c r="DC305" s="124">
        <v>0</v>
      </c>
      <c r="DD305" s="124">
        <f>(DC305*$E305*$G305*$H305*$N305*$DD$13)</f>
        <v>0</v>
      </c>
      <c r="DE305" s="141"/>
      <c r="DF305" s="124">
        <f>(DE305*$E305*$G305*$H305*$N305*$DF$13)</f>
        <v>0</v>
      </c>
      <c r="DG305" s="124"/>
      <c r="DH305" s="124">
        <f>(DG305*$E305*$G305*$H305*$N305*$DH$13)</f>
        <v>0</v>
      </c>
      <c r="DI305" s="124"/>
      <c r="DJ305" s="124">
        <f>(DI305*$E305*$G305*$H305*$O305*$DJ$13)</f>
        <v>0</v>
      </c>
      <c r="DK305" s="124"/>
      <c r="DL305" s="129">
        <f>(DK305*$E305*$G305*$H305*$P305*$DL$13)</f>
        <v>0</v>
      </c>
      <c r="DM305" s="124">
        <f t="shared" si="1183"/>
        <v>87</v>
      </c>
      <c r="DN305" s="124">
        <f t="shared" si="1183"/>
        <v>8722628.263253333</v>
      </c>
    </row>
    <row r="306" spans="1:118" ht="45" customHeight="1" x14ac:dyDescent="0.25">
      <c r="A306" s="104"/>
      <c r="B306" s="135">
        <v>263</v>
      </c>
      <c r="C306" s="235" t="s">
        <v>689</v>
      </c>
      <c r="D306" s="118" t="s">
        <v>690</v>
      </c>
      <c r="E306" s="107">
        <f t="shared" si="1082"/>
        <v>23460</v>
      </c>
      <c r="F306" s="108">
        <v>23500</v>
      </c>
      <c r="G306" s="136">
        <v>4.12</v>
      </c>
      <c r="H306" s="149">
        <v>0.8</v>
      </c>
      <c r="I306" s="150"/>
      <c r="J306" s="150"/>
      <c r="K306" s="150"/>
      <c r="L306" s="121"/>
      <c r="M306" s="122">
        <v>1.4</v>
      </c>
      <c r="N306" s="122">
        <v>1.68</v>
      </c>
      <c r="O306" s="122">
        <v>2.23</v>
      </c>
      <c r="P306" s="123">
        <v>2.57</v>
      </c>
      <c r="Q306" s="124">
        <v>57</v>
      </c>
      <c r="R306" s="124">
        <f t="shared" si="1169"/>
        <v>6788479.1743999999</v>
      </c>
      <c r="S306" s="124">
        <v>0</v>
      </c>
      <c r="T306" s="124">
        <f t="shared" si="1118"/>
        <v>0</v>
      </c>
      <c r="U306" s="124">
        <v>15</v>
      </c>
      <c r="V306" s="124">
        <f t="shared" si="1174"/>
        <v>1999190.8764800003</v>
      </c>
      <c r="W306" s="124"/>
      <c r="X306" s="124">
        <f>(W306*$E306*$G306*$H306*$M306*$X$13)</f>
        <v>0</v>
      </c>
      <c r="Y306" s="124">
        <v>44</v>
      </c>
      <c r="Z306" s="124">
        <f t="shared" si="1188"/>
        <v>6193066.2229333334</v>
      </c>
      <c r="AA306" s="124"/>
      <c r="AB306" s="124"/>
      <c r="AC306" s="124"/>
      <c r="AD306" s="124">
        <f>(AC306*$E306*$G306*$H306*$M306*$AD$13)</f>
        <v>0</v>
      </c>
      <c r="AE306" s="124"/>
      <c r="AF306" s="124"/>
      <c r="AG306" s="124"/>
      <c r="AH306" s="124">
        <f>(AG306*$E306*$G306*$H306*$M306*$AH$13)</f>
        <v>0</v>
      </c>
      <c r="AI306" s="124"/>
      <c r="AJ306" s="124"/>
      <c r="AK306" s="125"/>
      <c r="AL306" s="124">
        <f>(AK306*$E306*$G306*$H306*$M306*$AL$13)</f>
        <v>0</v>
      </c>
      <c r="AM306" s="124">
        <v>0</v>
      </c>
      <c r="AN306" s="124">
        <f>(AM306*$E306*$G306*$H306*$M306*$AN$13)</f>
        <v>0</v>
      </c>
      <c r="AO306" s="124">
        <v>0</v>
      </c>
      <c r="AP306" s="124">
        <f>(AO306*$E306*$G306*$H306*$M306*$AP$13)</f>
        <v>0</v>
      </c>
      <c r="AQ306" s="124"/>
      <c r="AR306" s="124">
        <f>(AQ306*$E306*$G306*$H306*$N306*$AR$13)</f>
        <v>0</v>
      </c>
      <c r="AS306" s="140">
        <v>0</v>
      </c>
      <c r="AT306" s="124">
        <f>(AS306*$E306*$G306*$H306*$N306*$AT$13)/12*4+(AS306*$E306*$G306*$H306*$N306*$AT$15)/12*8</f>
        <v>0</v>
      </c>
      <c r="AU306" s="124">
        <v>0</v>
      </c>
      <c r="AV306" s="129">
        <f>(AU306*$E306*$G306*$H306*$N306*$AV$13)</f>
        <v>0</v>
      </c>
      <c r="AW306" s="124"/>
      <c r="AX306" s="124">
        <f>(AW306*$E306*$G306*$H306*$M306*$AX$13)</f>
        <v>0</v>
      </c>
      <c r="AY306" s="124">
        <v>0</v>
      </c>
      <c r="AZ306" s="124">
        <f>(AY306*$E306*$G306*$H306*$M306*$AZ$13)</f>
        <v>0</v>
      </c>
      <c r="BA306" s="124"/>
      <c r="BB306" s="124">
        <f>(BA306*$E306*$G306*$H306*$M306*$BB$13)</f>
        <v>0</v>
      </c>
      <c r="BC306" s="124">
        <v>0</v>
      </c>
      <c r="BD306" s="124">
        <f>(BC306*$E306*$G306*$H306*$M306*$BD$13)</f>
        <v>0</v>
      </c>
      <c r="BE306" s="124">
        <v>0</v>
      </c>
      <c r="BF306" s="124">
        <f>(BE306*$E306*$G306*$H306*$M306*$BF$13)</f>
        <v>0</v>
      </c>
      <c r="BG306" s="124">
        <v>0</v>
      </c>
      <c r="BH306" s="124">
        <f>(BG306*$E306*$G306*$H306*$M306*$BH$13)</f>
        <v>0</v>
      </c>
      <c r="BI306" s="124">
        <v>0</v>
      </c>
      <c r="BJ306" s="124">
        <f>(BI306*$E306*$G306*$H306*$M306*$BJ$13)</f>
        <v>0</v>
      </c>
      <c r="BK306" s="124">
        <v>0</v>
      </c>
      <c r="BL306" s="124">
        <f>(BK306*$E306*$G306*$H306*$N306*$BL$13)</f>
        <v>0</v>
      </c>
      <c r="BM306" s="124">
        <v>0</v>
      </c>
      <c r="BN306" s="124">
        <f>(BM306*$E306*$G306*$H306*$N306*$BN$13)</f>
        <v>0</v>
      </c>
      <c r="BO306" s="124">
        <v>0</v>
      </c>
      <c r="BP306" s="124">
        <f>(BO306*$E306*$G306*$H306*$N306*$BP$13)</f>
        <v>0</v>
      </c>
      <c r="BQ306" s="124"/>
      <c r="BR306" s="124">
        <f>(BQ306*$E306*$G306*$H306*$N306*$BR$13)</f>
        <v>0</v>
      </c>
      <c r="BS306" s="124"/>
      <c r="BT306" s="124">
        <f>(BS306*$E306*$G306*$H306*$N306*$BT$13)</f>
        <v>0</v>
      </c>
      <c r="BU306" s="124">
        <v>1</v>
      </c>
      <c r="BV306" s="124">
        <f t="shared" si="1179"/>
        <v>155907.65568</v>
      </c>
      <c r="BW306" s="124"/>
      <c r="BX306" s="129">
        <f>(BW306*$E306*$G306*$H306*$N306*$BX$13)</f>
        <v>0</v>
      </c>
      <c r="BY306" s="124">
        <v>0</v>
      </c>
      <c r="BZ306" s="124">
        <f>(BY306*$E306*$G306*$H306*$M306*$BZ$13)</f>
        <v>0</v>
      </c>
      <c r="CA306" s="124">
        <v>0</v>
      </c>
      <c r="CB306" s="124">
        <f>(CA306*$E306*$G306*$H306*$M306*$CB$13)</f>
        <v>0</v>
      </c>
      <c r="CC306" s="124">
        <v>0</v>
      </c>
      <c r="CD306" s="124">
        <f>(CC306*$E306*$G306*$H306*$M306*$CD$13)</f>
        <v>0</v>
      </c>
      <c r="CE306" s="124">
        <v>0</v>
      </c>
      <c r="CF306" s="124">
        <f>(CE306*$E306*$G306*$H306*$N306*$CF$13)</f>
        <v>0</v>
      </c>
      <c r="CG306" s="124">
        <v>0</v>
      </c>
      <c r="CH306" s="124">
        <f>(CG306*$E306*$G306*$H306*$M306*$CH$13)</f>
        <v>0</v>
      </c>
      <c r="CI306" s="124"/>
      <c r="CJ306" s="124">
        <f>(CI306*$E306*$G306*$H306*$M306*$CJ$13)</f>
        <v>0</v>
      </c>
      <c r="CK306" s="124"/>
      <c r="CL306" s="124">
        <f>(CK306*$E306*$G306*$H306*$M306*$CL$13)</f>
        <v>0</v>
      </c>
      <c r="CM306" s="124"/>
      <c r="CN306" s="124">
        <f>(CM306*$E306*$G306*$H306*$M306*$CN$13)</f>
        <v>0</v>
      </c>
      <c r="CO306" s="124">
        <v>0</v>
      </c>
      <c r="CP306" s="124">
        <f>(CO306*$E306*$G306*$H306*$M306*$CP$13)</f>
        <v>0</v>
      </c>
      <c r="CQ306" s="124"/>
      <c r="CR306" s="124">
        <f>(CQ306*$E306*$G306*$H306*$M306*$CR$13)</f>
        <v>0</v>
      </c>
      <c r="CS306" s="124">
        <v>0</v>
      </c>
      <c r="CT306" s="124">
        <f>(CS306*$E306*$G306*$H306*$N306*$CT$13)</f>
        <v>0</v>
      </c>
      <c r="CU306" s="124">
        <v>0</v>
      </c>
      <c r="CV306" s="124">
        <f>(CU306*$E306*$G306*$H306*$N306*$CV$13)</f>
        <v>0</v>
      </c>
      <c r="CW306" s="124">
        <v>0</v>
      </c>
      <c r="CX306" s="124">
        <f>(CW306*$E306*$G306*$H306*$N306*$CX$13)</f>
        <v>0</v>
      </c>
      <c r="CY306" s="140">
        <v>0</v>
      </c>
      <c r="CZ306" s="124">
        <f>(CY306*$E306*$G306*$H306*$N306*$CZ$13)</f>
        <v>0</v>
      </c>
      <c r="DA306" s="124">
        <v>0</v>
      </c>
      <c r="DB306" s="129">
        <f>(DA306*$E306*$G306*$H306*$N306*$DB$13)</f>
        <v>0</v>
      </c>
      <c r="DC306" s="124">
        <v>0</v>
      </c>
      <c r="DD306" s="124">
        <f>(DC306*$E306*$G306*$H306*$N306*$DD$13)</f>
        <v>0</v>
      </c>
      <c r="DE306" s="141"/>
      <c r="DF306" s="124">
        <f>(DE306*$E306*$G306*$H306*$N306*$DF$13)</f>
        <v>0</v>
      </c>
      <c r="DG306" s="124"/>
      <c r="DH306" s="124">
        <f>(DG306*$E306*$G306*$H306*$N306*$DH$13)</f>
        <v>0</v>
      </c>
      <c r="DI306" s="124"/>
      <c r="DJ306" s="124">
        <f>(DI306*$E306*$G306*$H306*$O306*$DJ$13)</f>
        <v>0</v>
      </c>
      <c r="DK306" s="124"/>
      <c r="DL306" s="129">
        <f>(DK306*$E306*$G306*$H306*$P306*$DL$13)</f>
        <v>0</v>
      </c>
      <c r="DM306" s="124">
        <f t="shared" si="1183"/>
        <v>117</v>
      </c>
      <c r="DN306" s="124">
        <f t="shared" si="1183"/>
        <v>15136643.929493334</v>
      </c>
    </row>
    <row r="307" spans="1:118" s="236" customFormat="1" ht="15.75" customHeight="1" x14ac:dyDescent="0.25">
      <c r="A307" s="104">
        <v>29</v>
      </c>
      <c r="B307" s="143"/>
      <c r="C307" s="143"/>
      <c r="D307" s="106" t="s">
        <v>691</v>
      </c>
      <c r="E307" s="107">
        <f t="shared" si="1082"/>
        <v>23460</v>
      </c>
      <c r="F307" s="108">
        <v>23500</v>
      </c>
      <c r="G307" s="144"/>
      <c r="H307" s="120"/>
      <c r="I307" s="121"/>
      <c r="J307" s="121"/>
      <c r="K307" s="121"/>
      <c r="L307" s="121"/>
      <c r="M307" s="133">
        <v>1.4</v>
      </c>
      <c r="N307" s="133">
        <v>1.68</v>
      </c>
      <c r="O307" s="133">
        <v>2.23</v>
      </c>
      <c r="P307" s="134">
        <v>2.57</v>
      </c>
      <c r="Q307" s="115">
        <f>SUM(Q308:Q320)</f>
        <v>949</v>
      </c>
      <c r="R307" s="115">
        <f t="shared" ref="R307:Z307" si="1191">SUM(R308:R320)</f>
        <v>51573247.592533343</v>
      </c>
      <c r="S307" s="115">
        <f t="shared" si="1191"/>
        <v>3444</v>
      </c>
      <c r="T307" s="115">
        <f t="shared" si="1191"/>
        <v>269373322.98800004</v>
      </c>
      <c r="U307" s="115">
        <f t="shared" si="1191"/>
        <v>966</v>
      </c>
      <c r="V307" s="115">
        <f t="shared" si="1191"/>
        <v>48220370.717913337</v>
      </c>
      <c r="W307" s="115">
        <f t="shared" si="1191"/>
        <v>5</v>
      </c>
      <c r="X307" s="115">
        <f t="shared" si="1191"/>
        <v>200161.70789999998</v>
      </c>
      <c r="Y307" s="115">
        <f t="shared" si="1191"/>
        <v>2</v>
      </c>
      <c r="Z307" s="115">
        <f t="shared" si="1191"/>
        <v>117008.22933333332</v>
      </c>
      <c r="AA307" s="115"/>
      <c r="AB307" s="115"/>
      <c r="AC307" s="115">
        <f t="shared" ref="AC307:AH307" si="1192">SUM(AC308:AC320)</f>
        <v>0</v>
      </c>
      <c r="AD307" s="115">
        <f t="shared" si="1192"/>
        <v>0</v>
      </c>
      <c r="AE307" s="115">
        <f t="shared" si="1192"/>
        <v>0</v>
      </c>
      <c r="AF307" s="115">
        <f t="shared" si="1192"/>
        <v>0</v>
      </c>
      <c r="AG307" s="115">
        <f t="shared" si="1192"/>
        <v>90</v>
      </c>
      <c r="AH307" s="115">
        <f t="shared" si="1192"/>
        <v>4457721.7402666667</v>
      </c>
      <c r="AI307" s="115"/>
      <c r="AJ307" s="115"/>
      <c r="AK307" s="115">
        <f t="shared" ref="AK307:CV307" si="1193">SUM(AK308:AK320)</f>
        <v>634</v>
      </c>
      <c r="AL307" s="115">
        <f t="shared" si="1193"/>
        <v>25028759.068133336</v>
      </c>
      <c r="AM307" s="115">
        <f t="shared" si="1193"/>
        <v>13</v>
      </c>
      <c r="AN307" s="115">
        <f t="shared" si="1193"/>
        <v>651126.27066666679</v>
      </c>
      <c r="AO307" s="115">
        <f t="shared" si="1193"/>
        <v>73</v>
      </c>
      <c r="AP307" s="115">
        <f t="shared" si="1193"/>
        <v>3451113.7686666674</v>
      </c>
      <c r="AQ307" s="115">
        <f t="shared" si="1193"/>
        <v>1619</v>
      </c>
      <c r="AR307" s="115">
        <f t="shared" si="1193"/>
        <v>111343199.32736</v>
      </c>
      <c r="AS307" s="115">
        <f t="shared" si="1193"/>
        <v>2</v>
      </c>
      <c r="AT307" s="115">
        <f t="shared" si="1193"/>
        <v>80966.278399999996</v>
      </c>
      <c r="AU307" s="115">
        <f t="shared" si="1193"/>
        <v>6</v>
      </c>
      <c r="AV307" s="115">
        <f t="shared" si="1193"/>
        <v>346448.31760000001</v>
      </c>
      <c r="AW307" s="115">
        <f t="shared" si="1193"/>
        <v>0</v>
      </c>
      <c r="AX307" s="115">
        <f t="shared" si="1193"/>
        <v>0</v>
      </c>
      <c r="AY307" s="115">
        <f t="shared" si="1193"/>
        <v>0</v>
      </c>
      <c r="AZ307" s="115">
        <f t="shared" si="1193"/>
        <v>0</v>
      </c>
      <c r="BA307" s="115">
        <f t="shared" si="1193"/>
        <v>0</v>
      </c>
      <c r="BB307" s="115">
        <f t="shared" si="1193"/>
        <v>0</v>
      </c>
      <c r="BC307" s="115">
        <f t="shared" si="1193"/>
        <v>0</v>
      </c>
      <c r="BD307" s="115">
        <f t="shared" si="1193"/>
        <v>0</v>
      </c>
      <c r="BE307" s="115">
        <f t="shared" si="1193"/>
        <v>0</v>
      </c>
      <c r="BF307" s="115">
        <f t="shared" si="1193"/>
        <v>0</v>
      </c>
      <c r="BG307" s="115">
        <f t="shared" si="1193"/>
        <v>0</v>
      </c>
      <c r="BH307" s="115">
        <f t="shared" si="1193"/>
        <v>0</v>
      </c>
      <c r="BI307" s="115">
        <f t="shared" si="1193"/>
        <v>0</v>
      </c>
      <c r="BJ307" s="115">
        <f t="shared" si="1193"/>
        <v>0</v>
      </c>
      <c r="BK307" s="115">
        <f t="shared" si="1193"/>
        <v>344</v>
      </c>
      <c r="BL307" s="115">
        <f t="shared" si="1193"/>
        <v>20930508.170879997</v>
      </c>
      <c r="BM307" s="115">
        <f t="shared" si="1193"/>
        <v>0</v>
      </c>
      <c r="BN307" s="115">
        <f t="shared" si="1193"/>
        <v>0</v>
      </c>
      <c r="BO307" s="115">
        <f t="shared" si="1193"/>
        <v>0</v>
      </c>
      <c r="BP307" s="115">
        <f t="shared" si="1193"/>
        <v>0</v>
      </c>
      <c r="BQ307" s="115">
        <f t="shared" si="1193"/>
        <v>93</v>
      </c>
      <c r="BR307" s="115">
        <f t="shared" si="1193"/>
        <v>4350845.3184000002</v>
      </c>
      <c r="BS307" s="115">
        <f t="shared" si="1193"/>
        <v>11</v>
      </c>
      <c r="BT307" s="115">
        <f t="shared" si="1193"/>
        <v>410818.56479999993</v>
      </c>
      <c r="BU307" s="115">
        <f t="shared" si="1193"/>
        <v>111</v>
      </c>
      <c r="BV307" s="115">
        <f t="shared" si="1193"/>
        <v>5666126.9548799992</v>
      </c>
      <c r="BW307" s="115">
        <f t="shared" si="1193"/>
        <v>168</v>
      </c>
      <c r="BX307" s="115">
        <f t="shared" si="1193"/>
        <v>9039711.3004799988</v>
      </c>
      <c r="BY307" s="115">
        <f t="shared" si="1193"/>
        <v>0</v>
      </c>
      <c r="BZ307" s="115">
        <f t="shared" si="1193"/>
        <v>0</v>
      </c>
      <c r="CA307" s="115">
        <f t="shared" si="1193"/>
        <v>0</v>
      </c>
      <c r="CB307" s="115">
        <f t="shared" si="1193"/>
        <v>0</v>
      </c>
      <c r="CC307" s="115">
        <f t="shared" si="1193"/>
        <v>0</v>
      </c>
      <c r="CD307" s="115">
        <f t="shared" si="1193"/>
        <v>0</v>
      </c>
      <c r="CE307" s="115">
        <f t="shared" si="1193"/>
        <v>15</v>
      </c>
      <c r="CF307" s="115">
        <f t="shared" si="1193"/>
        <v>688639.44800000009</v>
      </c>
      <c r="CG307" s="115">
        <f t="shared" si="1193"/>
        <v>0</v>
      </c>
      <c r="CH307" s="115">
        <f t="shared" si="1193"/>
        <v>0</v>
      </c>
      <c r="CI307" s="115">
        <f t="shared" si="1193"/>
        <v>0</v>
      </c>
      <c r="CJ307" s="115">
        <f t="shared" si="1193"/>
        <v>0</v>
      </c>
      <c r="CK307" s="115">
        <f t="shared" si="1193"/>
        <v>20</v>
      </c>
      <c r="CL307" s="115">
        <f t="shared" si="1193"/>
        <v>704800.99200000009</v>
      </c>
      <c r="CM307" s="115">
        <f t="shared" si="1193"/>
        <v>35</v>
      </c>
      <c r="CN307" s="115">
        <f t="shared" si="1193"/>
        <v>1204232.1200000001</v>
      </c>
      <c r="CO307" s="115">
        <f t="shared" si="1193"/>
        <v>129</v>
      </c>
      <c r="CP307" s="115">
        <f t="shared" si="1193"/>
        <v>3686901.4980000001</v>
      </c>
      <c r="CQ307" s="115">
        <f t="shared" si="1193"/>
        <v>97</v>
      </c>
      <c r="CR307" s="115">
        <f t="shared" si="1193"/>
        <v>3774771.6813333333</v>
      </c>
      <c r="CS307" s="115">
        <f t="shared" si="1193"/>
        <v>255</v>
      </c>
      <c r="CT307" s="115">
        <f t="shared" si="1193"/>
        <v>10764376.671999998</v>
      </c>
      <c r="CU307" s="115">
        <f t="shared" si="1193"/>
        <v>173</v>
      </c>
      <c r="CV307" s="115">
        <f t="shared" si="1193"/>
        <v>6504745.5311999992</v>
      </c>
      <c r="CW307" s="115">
        <f t="shared" ref="CW307:DN307" si="1194">SUM(CW308:CW320)</f>
        <v>0</v>
      </c>
      <c r="CX307" s="115">
        <f t="shared" si="1194"/>
        <v>0</v>
      </c>
      <c r="CY307" s="115">
        <f t="shared" si="1194"/>
        <v>0</v>
      </c>
      <c r="CZ307" s="115">
        <f t="shared" si="1194"/>
        <v>0</v>
      </c>
      <c r="DA307" s="115">
        <f t="shared" si="1194"/>
        <v>0</v>
      </c>
      <c r="DB307" s="115">
        <f t="shared" si="1194"/>
        <v>0</v>
      </c>
      <c r="DC307" s="115">
        <f t="shared" si="1194"/>
        <v>0</v>
      </c>
      <c r="DD307" s="115">
        <f t="shared" si="1194"/>
        <v>0</v>
      </c>
      <c r="DE307" s="115">
        <f t="shared" si="1194"/>
        <v>12</v>
      </c>
      <c r="DF307" s="115">
        <f t="shared" si="1194"/>
        <v>315741.38400000002</v>
      </c>
      <c r="DG307" s="115">
        <f t="shared" si="1194"/>
        <v>22</v>
      </c>
      <c r="DH307" s="115">
        <f t="shared" si="1194"/>
        <v>931062.60799999989</v>
      </c>
      <c r="DI307" s="115">
        <f t="shared" si="1194"/>
        <v>8</v>
      </c>
      <c r="DJ307" s="115">
        <f t="shared" si="1194"/>
        <v>228129.29733333335</v>
      </c>
      <c r="DK307" s="115">
        <f t="shared" si="1194"/>
        <v>39</v>
      </c>
      <c r="DL307" s="115">
        <f t="shared" si="1194"/>
        <v>1550453.3125333332</v>
      </c>
      <c r="DM307" s="115">
        <f t="shared" si="1194"/>
        <v>9335</v>
      </c>
      <c r="DN307" s="115">
        <f t="shared" si="1194"/>
        <v>585595310.86061335</v>
      </c>
    </row>
    <row r="308" spans="1:118" ht="30" customHeight="1" x14ac:dyDescent="0.25">
      <c r="A308" s="104"/>
      <c r="B308" s="135">
        <v>264</v>
      </c>
      <c r="C308" s="235" t="s">
        <v>692</v>
      </c>
      <c r="D308" s="118" t="s">
        <v>693</v>
      </c>
      <c r="E308" s="107">
        <f t="shared" si="1082"/>
        <v>23460</v>
      </c>
      <c r="F308" s="108">
        <v>23500</v>
      </c>
      <c r="G308" s="136">
        <v>0.99</v>
      </c>
      <c r="H308" s="120">
        <v>1</v>
      </c>
      <c r="I308" s="121"/>
      <c r="J308" s="121"/>
      <c r="K308" s="121"/>
      <c r="L308" s="121"/>
      <c r="M308" s="122">
        <v>1.4</v>
      </c>
      <c r="N308" s="122">
        <v>1.68</v>
      </c>
      <c r="O308" s="122">
        <v>2.23</v>
      </c>
      <c r="P308" s="123">
        <v>2.57</v>
      </c>
      <c r="Q308" s="124">
        <v>3</v>
      </c>
      <c r="R308" s="124">
        <f t="shared" si="1169"/>
        <v>107316.594</v>
      </c>
      <c r="S308" s="227">
        <v>8</v>
      </c>
      <c r="T308" s="124">
        <f t="shared" si="1118"/>
        <v>286177.58400000003</v>
      </c>
      <c r="U308" s="124">
        <v>100</v>
      </c>
      <c r="V308" s="124">
        <f t="shared" ref="V308:V320" si="1195">(U308*$E308*$G308*$H308*$M308*$V$13)/12*11+(U308*$F308*$G308*$H308*$M308*$V$13)/12</f>
        <v>4003234.1580000003</v>
      </c>
      <c r="W308" s="124">
        <v>5</v>
      </c>
      <c r="X308" s="124">
        <f t="shared" ref="X308" si="1196">(W308*$E308*$G308*$H308*$M308*$X$13)/12*11+(W308*$F308*$G308*$H308*$M308*$X$13)/12</f>
        <v>200161.70789999998</v>
      </c>
      <c r="Y308" s="124">
        <v>0</v>
      </c>
      <c r="Z308" s="124">
        <f t="shared" si="1168"/>
        <v>0</v>
      </c>
      <c r="AA308" s="124"/>
      <c r="AB308" s="124"/>
      <c r="AC308" s="124"/>
      <c r="AD308" s="124">
        <f t="shared" ref="AD308:AD320" si="1197">(AC308*$E308*$G308*$H308*$M308*$AD$13)</f>
        <v>0</v>
      </c>
      <c r="AE308" s="124"/>
      <c r="AF308" s="124"/>
      <c r="AG308" s="124">
        <v>2</v>
      </c>
      <c r="AH308" s="124">
        <f>(AG308*$E308*$G308*$H308*$M308*$AH$13)/12*11+(AG308*$F308*$G308*$H308*$M308*$AH$13)/12</f>
        <v>71544.396000000008</v>
      </c>
      <c r="AI308" s="124"/>
      <c r="AJ308" s="124"/>
      <c r="AK308" s="124">
        <v>2</v>
      </c>
      <c r="AL308" s="124">
        <f t="shared" ref="AL308:AL320" si="1198">(AK308*$E308*$G308*$H308*$M308*$AL$13)/12*11+(AK308*$F308*$G308*$H308*$M308*$AL$13)/12</f>
        <v>71544.396000000008</v>
      </c>
      <c r="AM308" s="124">
        <v>0</v>
      </c>
      <c r="AN308" s="124">
        <f>(AM308*$E308*$G308*$H308*$M308*$AN$13)</f>
        <v>0</v>
      </c>
      <c r="AO308" s="124"/>
      <c r="AP308" s="124">
        <f>(AO308*$E308*$G308*$H308*$M308*$AP$13)</f>
        <v>0</v>
      </c>
      <c r="AQ308" s="124">
        <v>30</v>
      </c>
      <c r="AR308" s="124">
        <f t="shared" ref="AR308:AR320" si="1199">(AQ308*$E308*$G308*$H308*$N308*$AR$13)/12*11+(AQ308*$F308*$G308*$H308*$N308*$AR$13)/12</f>
        <v>1287799.128</v>
      </c>
      <c r="AS308" s="139"/>
      <c r="AT308" s="124">
        <f t="shared" ref="AT308:AT315" si="1200">(AS308*$E308*$G308*$H308*$N308*$AT$13)/12*4+(AS308*$E308*$G308*$H308*$N308*$AT$15)/12*8</f>
        <v>0</v>
      </c>
      <c r="AU308" s="124"/>
      <c r="AV308" s="129">
        <f>(AU308*$E308*$G308*$H308*$N308*$AV$13)</f>
        <v>0</v>
      </c>
      <c r="AW308" s="124"/>
      <c r="AX308" s="124">
        <f t="shared" ref="AX308:AX320" si="1201">(AW308*$E308*$G308*$H308*$M308*$AX$13)</f>
        <v>0</v>
      </c>
      <c r="AY308" s="124">
        <v>0</v>
      </c>
      <c r="AZ308" s="124">
        <f t="shared" ref="AZ308:AZ320" si="1202">(AY308*$E308*$G308*$H308*$M308*$AZ$13)</f>
        <v>0</v>
      </c>
      <c r="BA308" s="124"/>
      <c r="BB308" s="124">
        <f t="shared" ref="BB308:BB320" si="1203">(BA308*$E308*$G308*$H308*$M308*$BB$13)</f>
        <v>0</v>
      </c>
      <c r="BC308" s="124">
        <v>0</v>
      </c>
      <c r="BD308" s="124">
        <f t="shared" ref="BD308:BD320" si="1204">(BC308*$E308*$G308*$H308*$M308*$BD$13)</f>
        <v>0</v>
      </c>
      <c r="BE308" s="124">
        <v>0</v>
      </c>
      <c r="BF308" s="124">
        <f t="shared" ref="BF308:BF320" si="1205">(BE308*$E308*$G308*$H308*$M308*$BF$13)</f>
        <v>0</v>
      </c>
      <c r="BG308" s="124">
        <v>0</v>
      </c>
      <c r="BH308" s="124">
        <f t="shared" ref="BH308:BH320" si="1206">(BG308*$E308*$G308*$H308*$M308*$BH$13)</f>
        <v>0</v>
      </c>
      <c r="BI308" s="124"/>
      <c r="BJ308" s="124">
        <f t="shared" ref="BJ308:BJ320" si="1207">(BI308*$E308*$G308*$H308*$M308*$BJ$13)</f>
        <v>0</v>
      </c>
      <c r="BK308" s="124">
        <v>0</v>
      </c>
      <c r="BL308" s="124">
        <f t="shared" ref="BL308:BL320" si="1208">(BK308*$E308*$G308*$H308*$N308*$BL$13)/12*11+(BK308*$F308*$G308*$H308*$N308*$BL$13)/12</f>
        <v>0</v>
      </c>
      <c r="BM308" s="124">
        <v>0</v>
      </c>
      <c r="BN308" s="124">
        <f t="shared" ref="BN308:BN320" si="1209">(BM308*$E308*$G308*$H308*$N308*$BN$13)</f>
        <v>0</v>
      </c>
      <c r="BO308" s="124">
        <v>0</v>
      </c>
      <c r="BP308" s="124">
        <f t="shared" ref="BP308:BP320" si="1210">(BO308*$E308*$G308*$H308*$N308*$BP$13)</f>
        <v>0</v>
      </c>
      <c r="BQ308" s="124">
        <v>0</v>
      </c>
      <c r="BR308" s="124">
        <f>(BQ308*$E308*$G308*$H308*$N308*$BR$13)</f>
        <v>0</v>
      </c>
      <c r="BS308" s="124"/>
      <c r="BT308" s="124">
        <f>(BS308*$E308*$G308*$H308*$N308*$BT$13)</f>
        <v>0</v>
      </c>
      <c r="BU308" s="124">
        <v>0</v>
      </c>
      <c r="BV308" s="124">
        <f>(BU308*$E308*$G308*$H308*$N308*$BV$13)</f>
        <v>0</v>
      </c>
      <c r="BW308" s="124">
        <v>0</v>
      </c>
      <c r="BX308" s="129">
        <f>(BW308*$E308*$G308*$H308*$N308*$BX$13)</f>
        <v>0</v>
      </c>
      <c r="BY308" s="124">
        <v>0</v>
      </c>
      <c r="BZ308" s="124">
        <f t="shared" ref="BZ308:BZ320" si="1211">(BY308*$E308*$G308*$H308*$M308*$BZ$13)</f>
        <v>0</v>
      </c>
      <c r="CA308" s="124">
        <v>0</v>
      </c>
      <c r="CB308" s="124">
        <f t="shared" ref="CB308:CB320" si="1212">(CA308*$E308*$G308*$H308*$M308*$CB$13)</f>
        <v>0</v>
      </c>
      <c r="CC308" s="124">
        <v>0</v>
      </c>
      <c r="CD308" s="124">
        <f t="shared" ref="CD308:CD320" si="1213">(CC308*$E308*$G308*$H308*$M308*$CD$13)</f>
        <v>0</v>
      </c>
      <c r="CE308" s="124">
        <v>1</v>
      </c>
      <c r="CF308" s="124">
        <f t="shared" ref="CF308:CF319" si="1214">(CE308*$E308*$G308*$H308*$N308*$CF$13)/12*11+(CE308*$F308*$G308*$H308*$N308*$CF$13)/12</f>
        <v>39024.216</v>
      </c>
      <c r="CG308" s="124"/>
      <c r="CH308" s="124">
        <f t="shared" ref="CH308:CH320" si="1215">(CG308*$E308*$G308*$H308*$M308*$CH$13)</f>
        <v>0</v>
      </c>
      <c r="CI308" s="124"/>
      <c r="CJ308" s="124">
        <f t="shared" ref="CJ308:CJ320" si="1216">(CI308*$E308*$G308*$H308*$M308*$CJ$13)</f>
        <v>0</v>
      </c>
      <c r="CK308" s="124"/>
      <c r="CL308" s="124">
        <f t="shared" ref="CL308:CL315" si="1217">(CK308*$E308*$G308*$H308*$M308*$CL$13)</f>
        <v>0</v>
      </c>
      <c r="CM308" s="124">
        <v>0</v>
      </c>
      <c r="CN308" s="124">
        <f>(CM308*$E308*$G308*$H308*$M308*$CN$13)</f>
        <v>0</v>
      </c>
      <c r="CO308" s="124">
        <v>0</v>
      </c>
      <c r="CP308" s="124">
        <f>(CO308*$E308*$G308*$H308*$M308*$CP$13)</f>
        <v>0</v>
      </c>
      <c r="CQ308" s="124">
        <v>0</v>
      </c>
      <c r="CR308" s="124">
        <f>(CQ308*$E308*$G308*$H308*$M308*$CR$13)</f>
        <v>0</v>
      </c>
      <c r="CS308" s="124">
        <v>0</v>
      </c>
      <c r="CT308" s="124">
        <f>(CS308*$E308*$G308*$H308*$N308*$CT$13)</f>
        <v>0</v>
      </c>
      <c r="CU308" s="124">
        <v>0</v>
      </c>
      <c r="CV308" s="124">
        <f>(CU308*$E308*$G308*$H308*$N308*$CV$13)</f>
        <v>0</v>
      </c>
      <c r="CW308" s="124">
        <v>0</v>
      </c>
      <c r="CX308" s="124">
        <f t="shared" ref="CX308:CX320" si="1218">(CW308*$E308*$G308*$H308*$N308*$CX$13)</f>
        <v>0</v>
      </c>
      <c r="CY308" s="140"/>
      <c r="CZ308" s="124">
        <f t="shared" ref="CZ308:CZ320" si="1219">(CY308*$E308*$G308*$H308*$N308*$CZ$13)</f>
        <v>0</v>
      </c>
      <c r="DA308" s="124">
        <v>0</v>
      </c>
      <c r="DB308" s="129">
        <f t="shared" ref="DB308:DB320" si="1220">(DA308*$E308*$G308*$H308*$N308*$DB$13)</f>
        <v>0</v>
      </c>
      <c r="DC308" s="124">
        <v>0</v>
      </c>
      <c r="DD308" s="124">
        <f t="shared" ref="DD308:DD320" si="1221">(DC308*$E308*$G308*$H308*$N308*$DD$13)</f>
        <v>0</v>
      </c>
      <c r="DE308" s="141"/>
      <c r="DF308" s="124">
        <f>(DE308*$E308*$G308*$H308*$N308*$DF$13)</f>
        <v>0</v>
      </c>
      <c r="DG308" s="124">
        <v>0</v>
      </c>
      <c r="DH308" s="124">
        <f>(DG308*$E308*$G308*$H308*$N308*$DH$13)</f>
        <v>0</v>
      </c>
      <c r="DI308" s="124">
        <v>1</v>
      </c>
      <c r="DJ308" s="124">
        <f t="shared" ref="DJ308:DJ313" si="1222">(DI308*$E308*$G308*$H308*$O308*$DJ$13)/12*11+(DI308*$F308*$G308*$H308*$O308*$DJ$13)/12</f>
        <v>41440.000800000009</v>
      </c>
      <c r="DK308" s="124">
        <v>0</v>
      </c>
      <c r="DL308" s="129">
        <f>(DK308*$E308*$G308*$H308*$P308*$DL$13)</f>
        <v>0</v>
      </c>
      <c r="DM308" s="124">
        <f t="shared" ref="DM308:DN320" si="1223">SUM(Q308,S308,U308,W308,Y308,AA308,AC308,AE308,AG308,AI308,AK308,AM308,AS308,AW308,AY308,CC308,AO308,BC308,BE308,BG308,CQ308,BI308,BK308,AQ308,BO308,AU308,CS308,BQ308,CU308,BS308,BU308,BW308,CE308,BY308,CA308,CG308,CI308,CK308,CM308,CO308,CW308,CY308,BM308,BA308,DA308,DC308,DE308,DG308,DI308,DK308)</f>
        <v>152</v>
      </c>
      <c r="DN308" s="124">
        <f t="shared" si="1223"/>
        <v>6108242.1806999994</v>
      </c>
    </row>
    <row r="309" spans="1:118" ht="34.5" customHeight="1" x14ac:dyDescent="0.25">
      <c r="A309" s="104"/>
      <c r="B309" s="135">
        <v>265</v>
      </c>
      <c r="C309" s="235" t="s">
        <v>694</v>
      </c>
      <c r="D309" s="118" t="s">
        <v>695</v>
      </c>
      <c r="E309" s="107">
        <f t="shared" si="1082"/>
        <v>23460</v>
      </c>
      <c r="F309" s="108">
        <v>23500</v>
      </c>
      <c r="G309" s="136">
        <v>1.52</v>
      </c>
      <c r="H309" s="120">
        <v>1</v>
      </c>
      <c r="I309" s="121"/>
      <c r="J309" s="121"/>
      <c r="K309" s="121"/>
      <c r="L309" s="121"/>
      <c r="M309" s="122">
        <v>1.4</v>
      </c>
      <c r="N309" s="122">
        <v>1.68</v>
      </c>
      <c r="O309" s="122">
        <v>2.23</v>
      </c>
      <c r="P309" s="123">
        <v>2.57</v>
      </c>
      <c r="Q309" s="124">
        <v>53</v>
      </c>
      <c r="R309" s="124">
        <f t="shared" si="1169"/>
        <v>2910917.4453333337</v>
      </c>
      <c r="S309" s="227">
        <v>85</v>
      </c>
      <c r="T309" s="124">
        <f t="shared" si="1118"/>
        <v>4668452.5066666668</v>
      </c>
      <c r="U309" s="124">
        <v>5</v>
      </c>
      <c r="V309" s="124">
        <f t="shared" si="1195"/>
        <v>307318.98586666666</v>
      </c>
      <c r="W309" s="124"/>
      <c r="X309" s="124">
        <f t="shared" ref="X309:X320" si="1224">(W309*$E309*$G309*$H309*$M309*$X$13)</f>
        <v>0</v>
      </c>
      <c r="Y309" s="124">
        <v>0</v>
      </c>
      <c r="Z309" s="124">
        <f t="shared" si="1168"/>
        <v>0</v>
      </c>
      <c r="AA309" s="124"/>
      <c r="AB309" s="124"/>
      <c r="AC309" s="124"/>
      <c r="AD309" s="124">
        <f t="shared" si="1197"/>
        <v>0</v>
      </c>
      <c r="AE309" s="124"/>
      <c r="AF309" s="124"/>
      <c r="AG309" s="124"/>
      <c r="AH309" s="124">
        <f t="shared" ref="AH309:AH314" si="1225">(AG309*$E309*$G309*$H309*$M309*$AH$13)</f>
        <v>0</v>
      </c>
      <c r="AI309" s="124"/>
      <c r="AJ309" s="124"/>
      <c r="AK309" s="124"/>
      <c r="AL309" s="124">
        <f t="shared" si="1198"/>
        <v>0</v>
      </c>
      <c r="AM309" s="124"/>
      <c r="AN309" s="124">
        <f>(AM309*$E309*$G309*$H309*$M309*$AN$13)</f>
        <v>0</v>
      </c>
      <c r="AO309" s="124">
        <v>0</v>
      </c>
      <c r="AP309" s="124">
        <f>(AO309*$E309*$G309*$H309*$M309*$AP$13)</f>
        <v>0</v>
      </c>
      <c r="AQ309" s="124">
        <v>40</v>
      </c>
      <c r="AR309" s="124">
        <f t="shared" si="1199"/>
        <v>2636302.5920000002</v>
      </c>
      <c r="AS309" s="140"/>
      <c r="AT309" s="124">
        <f t="shared" si="1200"/>
        <v>0</v>
      </c>
      <c r="AU309" s="124"/>
      <c r="AV309" s="129">
        <f>(AU309*$E309*$G309*$H309*$N309*$AV$13)</f>
        <v>0</v>
      </c>
      <c r="AW309" s="124"/>
      <c r="AX309" s="124">
        <f t="shared" si="1201"/>
        <v>0</v>
      </c>
      <c r="AY309" s="124">
        <v>0</v>
      </c>
      <c r="AZ309" s="124">
        <f t="shared" si="1202"/>
        <v>0</v>
      </c>
      <c r="BA309" s="124"/>
      <c r="BB309" s="124">
        <f t="shared" si="1203"/>
        <v>0</v>
      </c>
      <c r="BC309" s="124">
        <v>0</v>
      </c>
      <c r="BD309" s="124">
        <f t="shared" si="1204"/>
        <v>0</v>
      </c>
      <c r="BE309" s="124">
        <v>0</v>
      </c>
      <c r="BF309" s="124">
        <f t="shared" si="1205"/>
        <v>0</v>
      </c>
      <c r="BG309" s="124">
        <v>0</v>
      </c>
      <c r="BH309" s="124">
        <f t="shared" si="1206"/>
        <v>0</v>
      </c>
      <c r="BI309" s="124"/>
      <c r="BJ309" s="124">
        <f t="shared" si="1207"/>
        <v>0</v>
      </c>
      <c r="BK309" s="124">
        <v>30</v>
      </c>
      <c r="BL309" s="124">
        <f t="shared" si="1208"/>
        <v>1977226.9440000001</v>
      </c>
      <c r="BM309" s="124">
        <v>0</v>
      </c>
      <c r="BN309" s="124">
        <f t="shared" si="1209"/>
        <v>0</v>
      </c>
      <c r="BO309" s="124">
        <v>0</v>
      </c>
      <c r="BP309" s="124">
        <f t="shared" si="1210"/>
        <v>0</v>
      </c>
      <c r="BQ309" s="124">
        <v>18</v>
      </c>
      <c r="BR309" s="124">
        <f t="shared" ref="BR309:BR320" si="1226">(BQ309*$E309*$G309*$H309*$N309*$BR$13)/12*11+(BQ309*$F309*$G309*$H309*$N309*$BR$13)/12</f>
        <v>1078487.4239999999</v>
      </c>
      <c r="BS309" s="124">
        <v>5</v>
      </c>
      <c r="BT309" s="124">
        <f t="shared" ref="BT309:BT313" si="1227">(BS309*$E309*$G309*$H309*$N309*$BT$13)/12*11+(BS309*$F309*$G309*$H309*$N309*$BT$13)/12</f>
        <v>269621.85599999997</v>
      </c>
      <c r="BU309" s="124">
        <v>13</v>
      </c>
      <c r="BV309" s="124">
        <f t="shared" ref="BV309:BV319" si="1228">(BU309*$E309*$G309*$H309*$N309*$BV$13)/12*11+(BU309*$F309*$G309*$H309*$N309*$BV$13)/12</f>
        <v>934689.1007999999</v>
      </c>
      <c r="BW309" s="124">
        <v>21</v>
      </c>
      <c r="BX309" s="129">
        <f t="shared" ref="BX309:BX320" si="1229">(BW309*$E309*$G309*$H309*$N309*$BX$13)/12*11+(BW309*$F309*$G309*$H309*$N309*$BX$13)/12</f>
        <v>1509882.3935999996</v>
      </c>
      <c r="BY309" s="124">
        <v>0</v>
      </c>
      <c r="BZ309" s="124">
        <f t="shared" si="1211"/>
        <v>0</v>
      </c>
      <c r="CA309" s="124">
        <v>0</v>
      </c>
      <c r="CB309" s="124">
        <f t="shared" si="1212"/>
        <v>0</v>
      </c>
      <c r="CC309" s="124">
        <v>0</v>
      </c>
      <c r="CD309" s="124">
        <f t="shared" si="1213"/>
        <v>0</v>
      </c>
      <c r="CE309" s="124">
        <v>1</v>
      </c>
      <c r="CF309" s="124">
        <f t="shared" si="1214"/>
        <v>59915.968000000001</v>
      </c>
      <c r="CG309" s="124"/>
      <c r="CH309" s="124">
        <f t="shared" si="1215"/>
        <v>0</v>
      </c>
      <c r="CI309" s="124"/>
      <c r="CJ309" s="124">
        <f t="shared" si="1216"/>
        <v>0</v>
      </c>
      <c r="CK309" s="124"/>
      <c r="CL309" s="124">
        <f t="shared" si="1217"/>
        <v>0</v>
      </c>
      <c r="CM309" s="124">
        <v>1</v>
      </c>
      <c r="CN309" s="124">
        <f t="shared" ref="CN309:CN318" si="1230">(CM309*$E309*$G309*$H309*$M309*$CN$13)/12*11+(CM309*$F309*$G309*$H309*$M309*$CN$13)/12</f>
        <v>49929.973333333321</v>
      </c>
      <c r="CO309" s="124">
        <v>15</v>
      </c>
      <c r="CP309" s="124">
        <f t="shared" ref="CP309:CP319" si="1231">(CO309*$E309*$G309*$H309*$M309*$CP$13)/12*11+(CO309*$F309*$G309*$H309*$M309*$CP$13)/12</f>
        <v>674054.64</v>
      </c>
      <c r="CQ309" s="124">
        <v>6</v>
      </c>
      <c r="CR309" s="124">
        <f t="shared" ref="CR309:CR319" si="1232">(CQ309*$E309*$G309*$H309*$M309*$CR$13)/12*11+(CQ309*$F309*$G309*$H309*$M309*$CR$13)/12</f>
        <v>299579.83999999997</v>
      </c>
      <c r="CS309" s="124">
        <v>12</v>
      </c>
      <c r="CT309" s="124">
        <f t="shared" ref="CT309:CT320" si="1233">(CS309*$E309*$G309*$H309*$N309*$CT$13)/12*11+(CS309*$F309*$G309*$H309*$N309*$CT$13)/12</f>
        <v>718991.61600000004</v>
      </c>
      <c r="CU309" s="124">
        <v>10</v>
      </c>
      <c r="CV309" s="124">
        <f t="shared" ref="CV309:CV319" si="1234">(CU309*$E309*$G309*$H309*$N309*$CV$13)/12*11+(CU309*$F309*$G309*$H309*$N309*$CV$13)/12</f>
        <v>599159.67999999993</v>
      </c>
      <c r="CW309" s="124">
        <v>0</v>
      </c>
      <c r="CX309" s="124">
        <f t="shared" si="1218"/>
        <v>0</v>
      </c>
      <c r="CY309" s="140"/>
      <c r="CZ309" s="124">
        <f t="shared" si="1219"/>
        <v>0</v>
      </c>
      <c r="DA309" s="124">
        <v>0</v>
      </c>
      <c r="DB309" s="129">
        <f t="shared" si="1220"/>
        <v>0</v>
      </c>
      <c r="DC309" s="124"/>
      <c r="DD309" s="124">
        <f t="shared" si="1221"/>
        <v>0</v>
      </c>
      <c r="DE309" s="141"/>
      <c r="DF309" s="124">
        <f>(DE309*$E309*$G309*$H309*$N309*$DF$13)</f>
        <v>0</v>
      </c>
      <c r="DG309" s="124">
        <v>3</v>
      </c>
      <c r="DH309" s="124">
        <f t="shared" ref="DH309:DH316" si="1235">(DG309*$E309*$G309*$H309*$N309*$DH$13)/12*11+(DG309*$F309*$G309*$H309*$N309*$DH$13)/12</f>
        <v>179747.90400000001</v>
      </c>
      <c r="DI309" s="124"/>
      <c r="DJ309" s="124">
        <f t="shared" si="1222"/>
        <v>0</v>
      </c>
      <c r="DK309" s="124">
        <v>1</v>
      </c>
      <c r="DL309" s="129">
        <f t="shared" ref="DL309:DL318" si="1236">(DK309*$E309*$G309*$H309*$P309*$DL$13)/12*11+(DK309*$F309*$G309*$H309*$P309*$DL$13)/12</f>
        <v>73325.732266666673</v>
      </c>
      <c r="DM309" s="124">
        <f t="shared" si="1223"/>
        <v>319</v>
      </c>
      <c r="DN309" s="124">
        <f t="shared" si="1223"/>
        <v>18947604.601866666</v>
      </c>
    </row>
    <row r="310" spans="1:118" ht="34.5" customHeight="1" x14ac:dyDescent="0.25">
      <c r="A310" s="104"/>
      <c r="B310" s="135">
        <v>266</v>
      </c>
      <c r="C310" s="235" t="s">
        <v>696</v>
      </c>
      <c r="D310" s="118" t="s">
        <v>697</v>
      </c>
      <c r="E310" s="107">
        <f t="shared" si="1082"/>
        <v>23460</v>
      </c>
      <c r="F310" s="108">
        <v>23500</v>
      </c>
      <c r="G310" s="136">
        <v>0.69</v>
      </c>
      <c r="H310" s="120">
        <v>1</v>
      </c>
      <c r="I310" s="121"/>
      <c r="J310" s="121"/>
      <c r="K310" s="121"/>
      <c r="L310" s="121"/>
      <c r="M310" s="122">
        <v>1.4</v>
      </c>
      <c r="N310" s="122">
        <v>1.68</v>
      </c>
      <c r="O310" s="122">
        <v>2.23</v>
      </c>
      <c r="P310" s="123">
        <v>2.57</v>
      </c>
      <c r="Q310" s="124">
        <v>0</v>
      </c>
      <c r="R310" s="124">
        <f t="shared" si="1169"/>
        <v>0</v>
      </c>
      <c r="S310" s="227">
        <v>6</v>
      </c>
      <c r="T310" s="124">
        <f t="shared" si="1118"/>
        <v>149592.82799999995</v>
      </c>
      <c r="U310" s="124">
        <v>10</v>
      </c>
      <c r="V310" s="124">
        <f t="shared" si="1195"/>
        <v>279013.28979999997</v>
      </c>
      <c r="W310" s="124"/>
      <c r="X310" s="124">
        <f t="shared" si="1224"/>
        <v>0</v>
      </c>
      <c r="Y310" s="124">
        <v>0</v>
      </c>
      <c r="Z310" s="124">
        <f t="shared" si="1168"/>
        <v>0</v>
      </c>
      <c r="AA310" s="124"/>
      <c r="AB310" s="124"/>
      <c r="AC310" s="124"/>
      <c r="AD310" s="124">
        <f t="shared" si="1197"/>
        <v>0</v>
      </c>
      <c r="AE310" s="124"/>
      <c r="AF310" s="124"/>
      <c r="AG310" s="124"/>
      <c r="AH310" s="124">
        <f t="shared" si="1225"/>
        <v>0</v>
      </c>
      <c r="AI310" s="124"/>
      <c r="AJ310" s="124"/>
      <c r="AK310" s="124"/>
      <c r="AL310" s="124">
        <f t="shared" si="1198"/>
        <v>0</v>
      </c>
      <c r="AM310" s="124"/>
      <c r="AN310" s="124">
        <f>(AM310*$E310*$G310*$H310*$M310*$AN$13)</f>
        <v>0</v>
      </c>
      <c r="AO310" s="124"/>
      <c r="AP310" s="124">
        <f>(AO310*$E310*$G310*$H310*$M310*$AP$13)</f>
        <v>0</v>
      </c>
      <c r="AQ310" s="124">
        <v>6</v>
      </c>
      <c r="AR310" s="124">
        <f t="shared" si="1199"/>
        <v>179511.39360000001</v>
      </c>
      <c r="AS310" s="140"/>
      <c r="AT310" s="124">
        <f t="shared" si="1200"/>
        <v>0</v>
      </c>
      <c r="AU310" s="124"/>
      <c r="AV310" s="129">
        <f>(AU310*$E310*$G310*$H310*$N310*$AV$13)</f>
        <v>0</v>
      </c>
      <c r="AW310" s="124"/>
      <c r="AX310" s="124">
        <f t="shared" si="1201"/>
        <v>0</v>
      </c>
      <c r="AY310" s="124">
        <v>0</v>
      </c>
      <c r="AZ310" s="124">
        <f t="shared" si="1202"/>
        <v>0</v>
      </c>
      <c r="BA310" s="124"/>
      <c r="BB310" s="124">
        <f t="shared" si="1203"/>
        <v>0</v>
      </c>
      <c r="BC310" s="124"/>
      <c r="BD310" s="124">
        <f t="shared" si="1204"/>
        <v>0</v>
      </c>
      <c r="BE310" s="124"/>
      <c r="BF310" s="124">
        <f t="shared" si="1205"/>
        <v>0</v>
      </c>
      <c r="BG310" s="124"/>
      <c r="BH310" s="124">
        <f t="shared" si="1206"/>
        <v>0</v>
      </c>
      <c r="BI310" s="124"/>
      <c r="BJ310" s="124">
        <f t="shared" si="1207"/>
        <v>0</v>
      </c>
      <c r="BK310" s="124">
        <v>0</v>
      </c>
      <c r="BL310" s="124">
        <f t="shared" si="1208"/>
        <v>0</v>
      </c>
      <c r="BM310" s="124"/>
      <c r="BN310" s="124">
        <f t="shared" si="1209"/>
        <v>0</v>
      </c>
      <c r="BO310" s="124"/>
      <c r="BP310" s="124">
        <f t="shared" si="1210"/>
        <v>0</v>
      </c>
      <c r="BQ310" s="124">
        <v>2</v>
      </c>
      <c r="BR310" s="124">
        <f t="shared" si="1226"/>
        <v>54397.391999999993</v>
      </c>
      <c r="BS310" s="124">
        <v>2</v>
      </c>
      <c r="BT310" s="124">
        <f t="shared" si="1227"/>
        <v>48957.652800000003</v>
      </c>
      <c r="BU310" s="124">
        <v>3</v>
      </c>
      <c r="BV310" s="124">
        <f t="shared" si="1228"/>
        <v>97915.305600000007</v>
      </c>
      <c r="BW310" s="124">
        <v>2</v>
      </c>
      <c r="BX310" s="129">
        <f t="shared" si="1229"/>
        <v>65276.870399999993</v>
      </c>
      <c r="BY310" s="124"/>
      <c r="BZ310" s="124">
        <f t="shared" si="1211"/>
        <v>0</v>
      </c>
      <c r="CA310" s="124"/>
      <c r="CB310" s="124">
        <f t="shared" si="1212"/>
        <v>0</v>
      </c>
      <c r="CC310" s="124"/>
      <c r="CD310" s="124">
        <f t="shared" si="1213"/>
        <v>0</v>
      </c>
      <c r="CE310" s="124">
        <v>0</v>
      </c>
      <c r="CF310" s="124">
        <f t="shared" si="1214"/>
        <v>0</v>
      </c>
      <c r="CG310" s="124"/>
      <c r="CH310" s="124">
        <f t="shared" si="1215"/>
        <v>0</v>
      </c>
      <c r="CI310" s="124"/>
      <c r="CJ310" s="124">
        <f t="shared" si="1216"/>
        <v>0</v>
      </c>
      <c r="CK310" s="124"/>
      <c r="CL310" s="124">
        <f t="shared" si="1217"/>
        <v>0</v>
      </c>
      <c r="CM310" s="124">
        <v>2</v>
      </c>
      <c r="CN310" s="124">
        <f t="shared" si="1230"/>
        <v>45331.159999999996</v>
      </c>
      <c r="CO310" s="124">
        <v>4</v>
      </c>
      <c r="CP310" s="124">
        <f t="shared" si="1231"/>
        <v>81596.087999999989</v>
      </c>
      <c r="CQ310" s="124">
        <v>3</v>
      </c>
      <c r="CR310" s="124">
        <f t="shared" si="1232"/>
        <v>67996.739999999991</v>
      </c>
      <c r="CS310" s="124">
        <v>2</v>
      </c>
      <c r="CT310" s="124">
        <f t="shared" si="1233"/>
        <v>54397.391999999993</v>
      </c>
      <c r="CU310" s="124">
        <v>5</v>
      </c>
      <c r="CV310" s="124">
        <f t="shared" si="1234"/>
        <v>135993.48000000001</v>
      </c>
      <c r="CW310" s="124"/>
      <c r="CX310" s="124">
        <f t="shared" si="1218"/>
        <v>0</v>
      </c>
      <c r="CY310" s="140"/>
      <c r="CZ310" s="124">
        <f t="shared" si="1219"/>
        <v>0</v>
      </c>
      <c r="DA310" s="124"/>
      <c r="DB310" s="129">
        <f t="shared" si="1220"/>
        <v>0</v>
      </c>
      <c r="DC310" s="124"/>
      <c r="DD310" s="124">
        <f t="shared" si="1221"/>
        <v>0</v>
      </c>
      <c r="DE310" s="141"/>
      <c r="DF310" s="124">
        <f>(DE310*$E310*$G310*$H310*$N310*$DF$13)</f>
        <v>0</v>
      </c>
      <c r="DG310" s="124">
        <v>1</v>
      </c>
      <c r="DH310" s="124">
        <f t="shared" si="1235"/>
        <v>27198.695999999996</v>
      </c>
      <c r="DI310" s="124"/>
      <c r="DJ310" s="124">
        <f t="shared" si="1222"/>
        <v>0</v>
      </c>
      <c r="DK310" s="124">
        <v>3</v>
      </c>
      <c r="DL310" s="129">
        <f t="shared" si="1236"/>
        <v>99858.069599999973</v>
      </c>
      <c r="DM310" s="124">
        <f t="shared" si="1223"/>
        <v>51</v>
      </c>
      <c r="DN310" s="124">
        <f t="shared" si="1223"/>
        <v>1387036.3577999999</v>
      </c>
    </row>
    <row r="311" spans="1:118" ht="30" customHeight="1" x14ac:dyDescent="0.25">
      <c r="A311" s="104"/>
      <c r="B311" s="135">
        <v>267</v>
      </c>
      <c r="C311" s="235" t="s">
        <v>698</v>
      </c>
      <c r="D311" s="118" t="s">
        <v>699</v>
      </c>
      <c r="E311" s="107">
        <f t="shared" si="1082"/>
        <v>23460</v>
      </c>
      <c r="F311" s="108">
        <v>23500</v>
      </c>
      <c r="G311" s="136">
        <v>0.56000000000000005</v>
      </c>
      <c r="H311" s="120">
        <v>1</v>
      </c>
      <c r="I311" s="121"/>
      <c r="J311" s="121"/>
      <c r="K311" s="121"/>
      <c r="L311" s="121"/>
      <c r="M311" s="122">
        <v>1.4</v>
      </c>
      <c r="N311" s="122">
        <v>1.68</v>
      </c>
      <c r="O311" s="122">
        <v>2.23</v>
      </c>
      <c r="P311" s="123">
        <v>2.57</v>
      </c>
      <c r="Q311" s="124">
        <v>56</v>
      </c>
      <c r="R311" s="124">
        <f t="shared" si="1169"/>
        <v>1133147.6053333336</v>
      </c>
      <c r="S311" s="227">
        <v>55</v>
      </c>
      <c r="T311" s="124">
        <f t="shared" si="1118"/>
        <v>1112912.8266666669</v>
      </c>
      <c r="U311" s="124">
        <v>15</v>
      </c>
      <c r="V311" s="124">
        <f t="shared" si="1195"/>
        <v>339668.35280000005</v>
      </c>
      <c r="W311" s="124"/>
      <c r="X311" s="124">
        <f t="shared" si="1224"/>
        <v>0</v>
      </c>
      <c r="Y311" s="124">
        <v>0</v>
      </c>
      <c r="Z311" s="124">
        <f t="shared" si="1168"/>
        <v>0</v>
      </c>
      <c r="AA311" s="124"/>
      <c r="AB311" s="124"/>
      <c r="AC311" s="124"/>
      <c r="AD311" s="124">
        <f t="shared" si="1197"/>
        <v>0</v>
      </c>
      <c r="AE311" s="124"/>
      <c r="AF311" s="124"/>
      <c r="AG311" s="124"/>
      <c r="AH311" s="124">
        <f t="shared" si="1225"/>
        <v>0</v>
      </c>
      <c r="AI311" s="124"/>
      <c r="AJ311" s="124"/>
      <c r="AK311" s="124"/>
      <c r="AL311" s="124">
        <f t="shared" si="1198"/>
        <v>0</v>
      </c>
      <c r="AM311" s="124"/>
      <c r="AN311" s="124">
        <f>(AM311*$E311*$G311*$H311*$M311*$AN$13)</f>
        <v>0</v>
      </c>
      <c r="AO311" s="124"/>
      <c r="AP311" s="124">
        <f>(AO311*$E311*$G311*$H311*$M311*$AP$13)</f>
        <v>0</v>
      </c>
      <c r="AQ311" s="124">
        <v>32</v>
      </c>
      <c r="AR311" s="124">
        <f t="shared" si="1199"/>
        <v>777015.50080000015</v>
      </c>
      <c r="AS311" s="140"/>
      <c r="AT311" s="124">
        <f t="shared" si="1200"/>
        <v>0</v>
      </c>
      <c r="AU311" s="124"/>
      <c r="AV311" s="129">
        <f>(AU311*$E311*$G311*$H311*$N311*$AV$13)</f>
        <v>0</v>
      </c>
      <c r="AW311" s="124"/>
      <c r="AX311" s="124">
        <f t="shared" si="1201"/>
        <v>0</v>
      </c>
      <c r="AY311" s="124"/>
      <c r="AZ311" s="124">
        <f t="shared" si="1202"/>
        <v>0</v>
      </c>
      <c r="BA311" s="124"/>
      <c r="BB311" s="124">
        <f t="shared" si="1203"/>
        <v>0</v>
      </c>
      <c r="BC311" s="124">
        <v>0</v>
      </c>
      <c r="BD311" s="124">
        <f t="shared" si="1204"/>
        <v>0</v>
      </c>
      <c r="BE311" s="124">
        <v>0</v>
      </c>
      <c r="BF311" s="124">
        <f t="shared" si="1205"/>
        <v>0</v>
      </c>
      <c r="BG311" s="124">
        <v>0</v>
      </c>
      <c r="BH311" s="124">
        <f t="shared" si="1206"/>
        <v>0</v>
      </c>
      <c r="BI311" s="124"/>
      <c r="BJ311" s="124">
        <f t="shared" si="1207"/>
        <v>0</v>
      </c>
      <c r="BK311" s="124">
        <v>8</v>
      </c>
      <c r="BL311" s="124">
        <f t="shared" si="1208"/>
        <v>194253.87520000004</v>
      </c>
      <c r="BM311" s="124">
        <v>0</v>
      </c>
      <c r="BN311" s="124">
        <f t="shared" si="1209"/>
        <v>0</v>
      </c>
      <c r="BO311" s="124">
        <v>0</v>
      </c>
      <c r="BP311" s="124">
        <f t="shared" si="1210"/>
        <v>0</v>
      </c>
      <c r="BQ311" s="124">
        <v>10</v>
      </c>
      <c r="BR311" s="124">
        <f t="shared" si="1226"/>
        <v>220743.03999999998</v>
      </c>
      <c r="BS311" s="124">
        <v>2</v>
      </c>
      <c r="BT311" s="124">
        <f t="shared" si="1227"/>
        <v>39733.747199999998</v>
      </c>
      <c r="BU311" s="124">
        <v>15</v>
      </c>
      <c r="BV311" s="124">
        <f t="shared" si="1228"/>
        <v>397337.47200000001</v>
      </c>
      <c r="BW311" s="124">
        <v>10</v>
      </c>
      <c r="BX311" s="129">
        <f t="shared" si="1229"/>
        <v>264891.64800000004</v>
      </c>
      <c r="BY311" s="124">
        <v>0</v>
      </c>
      <c r="BZ311" s="124">
        <f t="shared" si="1211"/>
        <v>0</v>
      </c>
      <c r="CA311" s="124">
        <v>0</v>
      </c>
      <c r="CB311" s="124">
        <f t="shared" si="1212"/>
        <v>0</v>
      </c>
      <c r="CC311" s="124">
        <v>0</v>
      </c>
      <c r="CD311" s="124">
        <f t="shared" si="1213"/>
        <v>0</v>
      </c>
      <c r="CE311" s="124">
        <v>0</v>
      </c>
      <c r="CF311" s="124">
        <f t="shared" si="1214"/>
        <v>0</v>
      </c>
      <c r="CG311" s="124"/>
      <c r="CH311" s="124">
        <f t="shared" si="1215"/>
        <v>0</v>
      </c>
      <c r="CI311" s="124"/>
      <c r="CJ311" s="124">
        <f t="shared" si="1216"/>
        <v>0</v>
      </c>
      <c r="CK311" s="124"/>
      <c r="CL311" s="124">
        <f t="shared" si="1217"/>
        <v>0</v>
      </c>
      <c r="CM311" s="124">
        <v>4</v>
      </c>
      <c r="CN311" s="124">
        <f t="shared" si="1230"/>
        <v>73581.013333333336</v>
      </c>
      <c r="CO311" s="124">
        <v>9</v>
      </c>
      <c r="CP311" s="124">
        <f t="shared" si="1231"/>
        <v>149001.55200000003</v>
      </c>
      <c r="CQ311" s="124">
        <v>15</v>
      </c>
      <c r="CR311" s="124">
        <f t="shared" si="1232"/>
        <v>275928.80000000005</v>
      </c>
      <c r="CS311" s="124">
        <v>11</v>
      </c>
      <c r="CT311" s="124">
        <f t="shared" si="1233"/>
        <v>242817.34399999998</v>
      </c>
      <c r="CU311" s="124">
        <v>35</v>
      </c>
      <c r="CV311" s="124">
        <f t="shared" si="1234"/>
        <v>772600.64000000013</v>
      </c>
      <c r="CW311" s="124">
        <v>0</v>
      </c>
      <c r="CX311" s="124">
        <f t="shared" si="1218"/>
        <v>0</v>
      </c>
      <c r="CY311" s="140"/>
      <c r="CZ311" s="124">
        <f t="shared" si="1219"/>
        <v>0</v>
      </c>
      <c r="DA311" s="124">
        <v>0</v>
      </c>
      <c r="DB311" s="129">
        <f t="shared" si="1220"/>
        <v>0</v>
      </c>
      <c r="DC311" s="124"/>
      <c r="DD311" s="124">
        <f t="shared" si="1221"/>
        <v>0</v>
      </c>
      <c r="DE311" s="141">
        <v>9</v>
      </c>
      <c r="DF311" s="124">
        <f t="shared" ref="DF311:DF316" si="1237">(DE311*$E311*$G311*$H311*$N311*$DF$13)/12*11+(DE311*$F311*$G311*$H311*$N311*$DF$13)/12</f>
        <v>198668.736</v>
      </c>
      <c r="DG311" s="124">
        <v>1</v>
      </c>
      <c r="DH311" s="124">
        <f t="shared" si="1235"/>
        <v>22074.304000000004</v>
      </c>
      <c r="DI311" s="124">
        <v>4</v>
      </c>
      <c r="DJ311" s="124">
        <f t="shared" si="1222"/>
        <v>93763.234133333346</v>
      </c>
      <c r="DK311" s="124">
        <v>12</v>
      </c>
      <c r="DL311" s="129">
        <f t="shared" si="1236"/>
        <v>324176.92160000006</v>
      </c>
      <c r="DM311" s="124">
        <f t="shared" si="1223"/>
        <v>303</v>
      </c>
      <c r="DN311" s="124">
        <f t="shared" si="1223"/>
        <v>6632316.6130666668</v>
      </c>
    </row>
    <row r="312" spans="1:118" ht="30" customHeight="1" x14ac:dyDescent="0.25">
      <c r="A312" s="104"/>
      <c r="B312" s="135">
        <v>268</v>
      </c>
      <c r="C312" s="235" t="s">
        <v>700</v>
      </c>
      <c r="D312" s="118" t="s">
        <v>701</v>
      </c>
      <c r="E312" s="107">
        <f t="shared" si="1082"/>
        <v>23460</v>
      </c>
      <c r="F312" s="108">
        <v>23500</v>
      </c>
      <c r="G312" s="136">
        <v>0.74</v>
      </c>
      <c r="H312" s="120">
        <v>1</v>
      </c>
      <c r="I312" s="121"/>
      <c r="J312" s="121"/>
      <c r="K312" s="121"/>
      <c r="L312" s="121"/>
      <c r="M312" s="122">
        <v>1.4</v>
      </c>
      <c r="N312" s="122">
        <v>1.68</v>
      </c>
      <c r="O312" s="122">
        <v>2.23</v>
      </c>
      <c r="P312" s="123">
        <v>2.57</v>
      </c>
      <c r="Q312" s="124">
        <v>14</v>
      </c>
      <c r="R312" s="124">
        <f t="shared" si="1169"/>
        <v>374343.4053333333</v>
      </c>
      <c r="S312" s="227">
        <v>20</v>
      </c>
      <c r="T312" s="124">
        <f t="shared" si="1118"/>
        <v>534776.29333333322</v>
      </c>
      <c r="U312" s="124">
        <v>5</v>
      </c>
      <c r="V312" s="124">
        <f t="shared" si="1195"/>
        <v>149615.82206666667</v>
      </c>
      <c r="W312" s="124"/>
      <c r="X312" s="124">
        <f t="shared" si="1224"/>
        <v>0</v>
      </c>
      <c r="Y312" s="124">
        <v>0</v>
      </c>
      <c r="Z312" s="124">
        <f t="shared" si="1168"/>
        <v>0</v>
      </c>
      <c r="AA312" s="124"/>
      <c r="AB312" s="124"/>
      <c r="AC312" s="124"/>
      <c r="AD312" s="124">
        <f t="shared" si="1197"/>
        <v>0</v>
      </c>
      <c r="AE312" s="124"/>
      <c r="AF312" s="124"/>
      <c r="AG312" s="124"/>
      <c r="AH312" s="124">
        <f t="shared" si="1225"/>
        <v>0</v>
      </c>
      <c r="AI312" s="124"/>
      <c r="AJ312" s="124"/>
      <c r="AK312" s="124"/>
      <c r="AL312" s="124">
        <f t="shared" si="1198"/>
        <v>0</v>
      </c>
      <c r="AM312" s="124"/>
      <c r="AN312" s="124">
        <f>(AM312*$E312*$G312*$H312*$M312*$AN$13)</f>
        <v>0</v>
      </c>
      <c r="AO312" s="124"/>
      <c r="AP312" s="124">
        <f>(AO312*$E312*$G312*$H312*$M312*$AP$13)</f>
        <v>0</v>
      </c>
      <c r="AQ312" s="124">
        <v>25</v>
      </c>
      <c r="AR312" s="124">
        <f t="shared" si="1199"/>
        <v>802164.44</v>
      </c>
      <c r="AS312" s="140"/>
      <c r="AT312" s="124">
        <f t="shared" si="1200"/>
        <v>0</v>
      </c>
      <c r="AU312" s="124"/>
      <c r="AV312" s="129">
        <f>(AU312*$E312*$G312*$H312*$N312*$AV$13)</f>
        <v>0</v>
      </c>
      <c r="AW312" s="124"/>
      <c r="AX312" s="124">
        <f t="shared" si="1201"/>
        <v>0</v>
      </c>
      <c r="AY312" s="124"/>
      <c r="AZ312" s="124">
        <f t="shared" si="1202"/>
        <v>0</v>
      </c>
      <c r="BA312" s="124"/>
      <c r="BB312" s="124">
        <f t="shared" si="1203"/>
        <v>0</v>
      </c>
      <c r="BC312" s="124">
        <v>0</v>
      </c>
      <c r="BD312" s="124">
        <f t="shared" si="1204"/>
        <v>0</v>
      </c>
      <c r="BE312" s="124">
        <v>0</v>
      </c>
      <c r="BF312" s="124">
        <f t="shared" si="1205"/>
        <v>0</v>
      </c>
      <c r="BG312" s="124">
        <v>0</v>
      </c>
      <c r="BH312" s="124">
        <f t="shared" si="1206"/>
        <v>0</v>
      </c>
      <c r="BI312" s="124"/>
      <c r="BJ312" s="124">
        <f t="shared" si="1207"/>
        <v>0</v>
      </c>
      <c r="BK312" s="124">
        <v>6</v>
      </c>
      <c r="BL312" s="124">
        <f t="shared" si="1208"/>
        <v>192519.4656</v>
      </c>
      <c r="BM312" s="124">
        <v>0</v>
      </c>
      <c r="BN312" s="124">
        <f t="shared" si="1209"/>
        <v>0</v>
      </c>
      <c r="BO312" s="124">
        <v>0</v>
      </c>
      <c r="BP312" s="124">
        <f t="shared" si="1210"/>
        <v>0</v>
      </c>
      <c r="BQ312" s="124">
        <v>6</v>
      </c>
      <c r="BR312" s="124">
        <f t="shared" si="1226"/>
        <v>175017.696</v>
      </c>
      <c r="BS312" s="124">
        <v>2</v>
      </c>
      <c r="BT312" s="124">
        <f t="shared" si="1227"/>
        <v>52505.308800000006</v>
      </c>
      <c r="BU312" s="124">
        <v>12</v>
      </c>
      <c r="BV312" s="124">
        <f t="shared" si="1228"/>
        <v>420042.47039999993</v>
      </c>
      <c r="BW312" s="124">
        <v>5</v>
      </c>
      <c r="BX312" s="129">
        <f t="shared" si="1229"/>
        <v>175017.69599999997</v>
      </c>
      <c r="BY312" s="124">
        <v>0</v>
      </c>
      <c r="BZ312" s="124">
        <f t="shared" si="1211"/>
        <v>0</v>
      </c>
      <c r="CA312" s="124">
        <v>0</v>
      </c>
      <c r="CB312" s="124">
        <f t="shared" si="1212"/>
        <v>0</v>
      </c>
      <c r="CC312" s="124">
        <v>0</v>
      </c>
      <c r="CD312" s="124">
        <f t="shared" si="1213"/>
        <v>0</v>
      </c>
      <c r="CE312" s="124">
        <v>0</v>
      </c>
      <c r="CF312" s="124">
        <f t="shared" si="1214"/>
        <v>0</v>
      </c>
      <c r="CG312" s="124"/>
      <c r="CH312" s="124">
        <f t="shared" si="1215"/>
        <v>0</v>
      </c>
      <c r="CI312" s="124"/>
      <c r="CJ312" s="124">
        <f t="shared" si="1216"/>
        <v>0</v>
      </c>
      <c r="CK312" s="124"/>
      <c r="CL312" s="124">
        <f t="shared" si="1217"/>
        <v>0</v>
      </c>
      <c r="CM312" s="124">
        <v>6</v>
      </c>
      <c r="CN312" s="124">
        <f t="shared" si="1230"/>
        <v>145848.07999999999</v>
      </c>
      <c r="CO312" s="124">
        <v>12</v>
      </c>
      <c r="CP312" s="124">
        <f t="shared" si="1231"/>
        <v>262526.54399999994</v>
      </c>
      <c r="CQ312" s="124">
        <v>6</v>
      </c>
      <c r="CR312" s="124">
        <f t="shared" si="1232"/>
        <v>145848.07999999999</v>
      </c>
      <c r="CS312" s="124">
        <v>7</v>
      </c>
      <c r="CT312" s="124">
        <f t="shared" si="1233"/>
        <v>204187.31200000001</v>
      </c>
      <c r="CU312" s="124">
        <v>30</v>
      </c>
      <c r="CV312" s="124">
        <f t="shared" si="1234"/>
        <v>875088.48</v>
      </c>
      <c r="CW312" s="124">
        <v>0</v>
      </c>
      <c r="CX312" s="124">
        <f t="shared" si="1218"/>
        <v>0</v>
      </c>
      <c r="CY312" s="140"/>
      <c r="CZ312" s="124">
        <f t="shared" si="1219"/>
        <v>0</v>
      </c>
      <c r="DA312" s="124">
        <v>0</v>
      </c>
      <c r="DB312" s="129">
        <f t="shared" si="1220"/>
        <v>0</v>
      </c>
      <c r="DC312" s="124">
        <v>0</v>
      </c>
      <c r="DD312" s="124">
        <f t="shared" si="1221"/>
        <v>0</v>
      </c>
      <c r="DE312" s="141">
        <v>1</v>
      </c>
      <c r="DF312" s="124">
        <f t="shared" si="1237"/>
        <v>29169.616000000002</v>
      </c>
      <c r="DG312" s="124">
        <v>2</v>
      </c>
      <c r="DH312" s="124">
        <f t="shared" si="1235"/>
        <v>58339.232000000004</v>
      </c>
      <c r="DI312" s="124">
        <v>3</v>
      </c>
      <c r="DJ312" s="124">
        <f t="shared" si="1222"/>
        <v>92926.062399999995</v>
      </c>
      <c r="DK312" s="124">
        <v>9</v>
      </c>
      <c r="DL312" s="129">
        <f t="shared" si="1236"/>
        <v>321282.48479999998</v>
      </c>
      <c r="DM312" s="124">
        <f t="shared" si="1223"/>
        <v>171</v>
      </c>
      <c r="DN312" s="124">
        <f t="shared" si="1223"/>
        <v>5011218.4887333335</v>
      </c>
    </row>
    <row r="313" spans="1:118" ht="30" customHeight="1" x14ac:dyDescent="0.25">
      <c r="A313" s="104"/>
      <c r="B313" s="135">
        <v>269</v>
      </c>
      <c r="C313" s="235" t="s">
        <v>702</v>
      </c>
      <c r="D313" s="118" t="s">
        <v>703</v>
      </c>
      <c r="E313" s="107">
        <f t="shared" si="1082"/>
        <v>23460</v>
      </c>
      <c r="F313" s="108">
        <v>23500</v>
      </c>
      <c r="G313" s="136">
        <v>1.44</v>
      </c>
      <c r="H313" s="120">
        <v>1</v>
      </c>
      <c r="I313" s="121"/>
      <c r="J313" s="121"/>
      <c r="K313" s="121"/>
      <c r="L313" s="121"/>
      <c r="M313" s="122">
        <v>1.4</v>
      </c>
      <c r="N313" s="122">
        <v>1.68</v>
      </c>
      <c r="O313" s="122">
        <v>2.23</v>
      </c>
      <c r="P313" s="123">
        <v>2.57</v>
      </c>
      <c r="Q313" s="124">
        <v>315</v>
      </c>
      <c r="R313" s="124">
        <f t="shared" si="1169"/>
        <v>16390170.720000001</v>
      </c>
      <c r="S313" s="227">
        <v>300</v>
      </c>
      <c r="T313" s="124">
        <f t="shared" si="1118"/>
        <v>15609686.400000002</v>
      </c>
      <c r="U313" s="124">
        <v>247</v>
      </c>
      <c r="V313" s="124">
        <f t="shared" si="1195"/>
        <v>14382528.538559999</v>
      </c>
      <c r="W313" s="124"/>
      <c r="X313" s="124">
        <f t="shared" si="1224"/>
        <v>0</v>
      </c>
      <c r="Y313" s="124">
        <v>0</v>
      </c>
      <c r="Z313" s="124">
        <f t="shared" si="1168"/>
        <v>0</v>
      </c>
      <c r="AA313" s="124"/>
      <c r="AB313" s="124"/>
      <c r="AC313" s="124"/>
      <c r="AD313" s="124">
        <f t="shared" si="1197"/>
        <v>0</v>
      </c>
      <c r="AE313" s="124"/>
      <c r="AF313" s="124"/>
      <c r="AG313" s="124"/>
      <c r="AH313" s="124">
        <f t="shared" si="1225"/>
        <v>0</v>
      </c>
      <c r="AI313" s="124"/>
      <c r="AJ313" s="124"/>
      <c r="AK313" s="124">
        <v>2</v>
      </c>
      <c r="AL313" s="124">
        <f t="shared" si="1198"/>
        <v>104064.57600000002</v>
      </c>
      <c r="AM313" s="124">
        <v>3</v>
      </c>
      <c r="AN313" s="124">
        <f t="shared" ref="AN313:AN318" si="1238">(AM313*$E313*$G313*$H313*$M313*$AN$13)/12*11+(AM313*$F313*$G313*$H313*$M313*$AN$13)/12</f>
        <v>156096.864</v>
      </c>
      <c r="AO313" s="124">
        <v>2</v>
      </c>
      <c r="AP313" s="124">
        <f t="shared" ref="AP313:AP318" si="1239">(AO313*$E313*$G313*$H313*$M313*$AP$13)/12*11+(AO313*$F313*$G313*$H313*$M313*$AP$13)/12</f>
        <v>104064.57600000002</v>
      </c>
      <c r="AQ313" s="124">
        <v>200</v>
      </c>
      <c r="AR313" s="124">
        <f t="shared" si="1199"/>
        <v>12487749.120000001</v>
      </c>
      <c r="AS313" s="140"/>
      <c r="AT313" s="124">
        <f t="shared" si="1200"/>
        <v>0</v>
      </c>
      <c r="AU313" s="124">
        <v>5</v>
      </c>
      <c r="AV313" s="129">
        <f t="shared" ref="AV313:AV316" si="1240">(AU313*$E313*$G313*$H313*$N313*$AV$13)/12*11+(AU313*$F313*$G313*$H313*$N313*$AV$13)/12</f>
        <v>312193.728</v>
      </c>
      <c r="AW313" s="124"/>
      <c r="AX313" s="124">
        <f t="shared" si="1201"/>
        <v>0</v>
      </c>
      <c r="AY313" s="124"/>
      <c r="AZ313" s="124">
        <f t="shared" si="1202"/>
        <v>0</v>
      </c>
      <c r="BA313" s="124"/>
      <c r="BB313" s="124">
        <f t="shared" si="1203"/>
        <v>0</v>
      </c>
      <c r="BC313" s="124">
        <v>0</v>
      </c>
      <c r="BD313" s="124">
        <f t="shared" si="1204"/>
        <v>0</v>
      </c>
      <c r="BE313" s="124">
        <v>0</v>
      </c>
      <c r="BF313" s="124">
        <f t="shared" si="1205"/>
        <v>0</v>
      </c>
      <c r="BG313" s="124">
        <v>0</v>
      </c>
      <c r="BH313" s="124">
        <f t="shared" si="1206"/>
        <v>0</v>
      </c>
      <c r="BI313" s="124"/>
      <c r="BJ313" s="124">
        <f t="shared" si="1207"/>
        <v>0</v>
      </c>
      <c r="BK313" s="124">
        <v>80</v>
      </c>
      <c r="BL313" s="124">
        <f t="shared" si="1208"/>
        <v>4995099.648</v>
      </c>
      <c r="BM313" s="124">
        <v>0</v>
      </c>
      <c r="BN313" s="124">
        <f t="shared" si="1209"/>
        <v>0</v>
      </c>
      <c r="BO313" s="124">
        <v>0</v>
      </c>
      <c r="BP313" s="124">
        <f t="shared" si="1210"/>
        <v>0</v>
      </c>
      <c r="BQ313" s="124">
        <v>16</v>
      </c>
      <c r="BR313" s="124">
        <f t="shared" si="1226"/>
        <v>908199.93599999999</v>
      </c>
      <c r="BS313" s="124"/>
      <c r="BT313" s="124">
        <f t="shared" si="1227"/>
        <v>0</v>
      </c>
      <c r="BU313" s="124">
        <v>10</v>
      </c>
      <c r="BV313" s="124">
        <f t="shared" si="1228"/>
        <v>681149.95199999993</v>
      </c>
      <c r="BW313" s="124">
        <v>11</v>
      </c>
      <c r="BX313" s="129">
        <f t="shared" si="1229"/>
        <v>749264.9471999997</v>
      </c>
      <c r="BY313" s="124">
        <v>0</v>
      </c>
      <c r="BZ313" s="124">
        <f t="shared" si="1211"/>
        <v>0</v>
      </c>
      <c r="CA313" s="124">
        <v>0</v>
      </c>
      <c r="CB313" s="124">
        <f t="shared" si="1212"/>
        <v>0</v>
      </c>
      <c r="CC313" s="124">
        <v>0</v>
      </c>
      <c r="CD313" s="124">
        <f t="shared" si="1213"/>
        <v>0</v>
      </c>
      <c r="CE313" s="124">
        <v>3</v>
      </c>
      <c r="CF313" s="124">
        <f t="shared" si="1214"/>
        <v>170287.48799999998</v>
      </c>
      <c r="CG313" s="124"/>
      <c r="CH313" s="124">
        <f t="shared" si="1215"/>
        <v>0</v>
      </c>
      <c r="CI313" s="124"/>
      <c r="CJ313" s="124">
        <f t="shared" si="1216"/>
        <v>0</v>
      </c>
      <c r="CK313" s="124"/>
      <c r="CL313" s="124">
        <f t="shared" si="1217"/>
        <v>0</v>
      </c>
      <c r="CM313" s="124">
        <v>6</v>
      </c>
      <c r="CN313" s="124">
        <f t="shared" si="1230"/>
        <v>283812.47999999998</v>
      </c>
      <c r="CO313" s="124">
        <v>8</v>
      </c>
      <c r="CP313" s="124">
        <f t="shared" si="1231"/>
        <v>340574.97599999997</v>
      </c>
      <c r="CQ313" s="124">
        <v>15</v>
      </c>
      <c r="CR313" s="124">
        <f t="shared" si="1232"/>
        <v>709531.19999999984</v>
      </c>
      <c r="CS313" s="124">
        <v>30</v>
      </c>
      <c r="CT313" s="124">
        <f t="shared" si="1233"/>
        <v>1702874.88</v>
      </c>
      <c r="CU313" s="124">
        <v>10</v>
      </c>
      <c r="CV313" s="124">
        <f t="shared" si="1234"/>
        <v>567624.95999999996</v>
      </c>
      <c r="CW313" s="124"/>
      <c r="CX313" s="124">
        <f t="shared" si="1218"/>
        <v>0</v>
      </c>
      <c r="CY313" s="140"/>
      <c r="CZ313" s="124">
        <f t="shared" si="1219"/>
        <v>0</v>
      </c>
      <c r="DA313" s="124">
        <v>0</v>
      </c>
      <c r="DB313" s="129">
        <f t="shared" si="1220"/>
        <v>0</v>
      </c>
      <c r="DC313" s="124"/>
      <c r="DD313" s="124">
        <f t="shared" si="1221"/>
        <v>0</v>
      </c>
      <c r="DE313" s="141">
        <v>1</v>
      </c>
      <c r="DF313" s="124">
        <f t="shared" si="1237"/>
        <v>56762.495999999999</v>
      </c>
      <c r="DG313" s="124">
        <v>6</v>
      </c>
      <c r="DH313" s="124">
        <f t="shared" si="1235"/>
        <v>340574.97599999997</v>
      </c>
      <c r="DI313" s="124"/>
      <c r="DJ313" s="124">
        <f t="shared" si="1222"/>
        <v>0</v>
      </c>
      <c r="DK313" s="124">
        <v>3</v>
      </c>
      <c r="DL313" s="129">
        <f t="shared" si="1236"/>
        <v>208399.44960000002</v>
      </c>
      <c r="DM313" s="124">
        <f t="shared" si="1223"/>
        <v>1273</v>
      </c>
      <c r="DN313" s="124">
        <f t="shared" si="1223"/>
        <v>71260711.911360011</v>
      </c>
    </row>
    <row r="314" spans="1:118" ht="30" customHeight="1" x14ac:dyDescent="0.25">
      <c r="A314" s="104"/>
      <c r="B314" s="135">
        <v>270</v>
      </c>
      <c r="C314" s="235" t="s">
        <v>704</v>
      </c>
      <c r="D314" s="118" t="s">
        <v>705</v>
      </c>
      <c r="E314" s="107">
        <f t="shared" si="1082"/>
        <v>23460</v>
      </c>
      <c r="F314" s="108">
        <v>23500</v>
      </c>
      <c r="G314" s="136">
        <v>7.07</v>
      </c>
      <c r="H314" s="149">
        <v>0.8</v>
      </c>
      <c r="I314" s="150"/>
      <c r="J314" s="150"/>
      <c r="K314" s="150"/>
      <c r="L314" s="150"/>
      <c r="M314" s="122">
        <v>1.4</v>
      </c>
      <c r="N314" s="122">
        <v>1.68</v>
      </c>
      <c r="O314" s="122">
        <v>2.23</v>
      </c>
      <c r="P314" s="123">
        <v>2.57</v>
      </c>
      <c r="Q314" s="124">
        <v>0</v>
      </c>
      <c r="R314" s="124">
        <f t="shared" si="1169"/>
        <v>0</v>
      </c>
      <c r="S314" s="227">
        <v>130</v>
      </c>
      <c r="T314" s="124">
        <f t="shared" si="1118"/>
        <v>26568264.389333338</v>
      </c>
      <c r="U314" s="124">
        <v>0</v>
      </c>
      <c r="V314" s="124">
        <f t="shared" si="1195"/>
        <v>0</v>
      </c>
      <c r="W314" s="124"/>
      <c r="X314" s="124">
        <f t="shared" si="1224"/>
        <v>0</v>
      </c>
      <c r="Y314" s="124">
        <v>0</v>
      </c>
      <c r="Z314" s="124">
        <f t="shared" si="1168"/>
        <v>0</v>
      </c>
      <c r="AA314" s="124"/>
      <c r="AB314" s="124"/>
      <c r="AC314" s="124"/>
      <c r="AD314" s="124">
        <f t="shared" si="1197"/>
        <v>0</v>
      </c>
      <c r="AE314" s="124"/>
      <c r="AF314" s="124"/>
      <c r="AG314" s="124"/>
      <c r="AH314" s="124">
        <f t="shared" si="1225"/>
        <v>0</v>
      </c>
      <c r="AI314" s="124"/>
      <c r="AJ314" s="124"/>
      <c r="AK314" s="124"/>
      <c r="AL314" s="124">
        <f t="shared" si="1198"/>
        <v>0</v>
      </c>
      <c r="AM314" s="124"/>
      <c r="AN314" s="124">
        <f t="shared" si="1238"/>
        <v>0</v>
      </c>
      <c r="AO314" s="124">
        <v>0</v>
      </c>
      <c r="AP314" s="124">
        <f t="shared" si="1239"/>
        <v>0</v>
      </c>
      <c r="AQ314" s="124">
        <v>12</v>
      </c>
      <c r="AR314" s="124">
        <f t="shared" si="1199"/>
        <v>2942946.2092800005</v>
      </c>
      <c r="AS314" s="140"/>
      <c r="AT314" s="124">
        <f t="shared" si="1200"/>
        <v>0</v>
      </c>
      <c r="AU314" s="124"/>
      <c r="AV314" s="129">
        <f t="shared" si="1240"/>
        <v>0</v>
      </c>
      <c r="AW314" s="124"/>
      <c r="AX314" s="124">
        <f t="shared" si="1201"/>
        <v>0</v>
      </c>
      <c r="AY314" s="124">
        <v>0</v>
      </c>
      <c r="AZ314" s="124">
        <f t="shared" si="1202"/>
        <v>0</v>
      </c>
      <c r="BA314" s="124"/>
      <c r="BB314" s="124">
        <f t="shared" si="1203"/>
        <v>0</v>
      </c>
      <c r="BC314" s="124">
        <v>0</v>
      </c>
      <c r="BD314" s="124">
        <f t="shared" si="1204"/>
        <v>0</v>
      </c>
      <c r="BE314" s="124">
        <v>0</v>
      </c>
      <c r="BF314" s="124">
        <f t="shared" si="1205"/>
        <v>0</v>
      </c>
      <c r="BG314" s="124">
        <v>0</v>
      </c>
      <c r="BH314" s="124">
        <f t="shared" si="1206"/>
        <v>0</v>
      </c>
      <c r="BI314" s="124"/>
      <c r="BJ314" s="124">
        <f t="shared" si="1207"/>
        <v>0</v>
      </c>
      <c r="BK314" s="124">
        <v>0</v>
      </c>
      <c r="BL314" s="124">
        <f t="shared" si="1208"/>
        <v>0</v>
      </c>
      <c r="BM314" s="124">
        <v>0</v>
      </c>
      <c r="BN314" s="124">
        <f t="shared" si="1209"/>
        <v>0</v>
      </c>
      <c r="BO314" s="124">
        <v>0</v>
      </c>
      <c r="BP314" s="124">
        <f t="shared" si="1210"/>
        <v>0</v>
      </c>
      <c r="BQ314" s="124">
        <v>0</v>
      </c>
      <c r="BR314" s="124">
        <f t="shared" si="1226"/>
        <v>0</v>
      </c>
      <c r="BS314" s="124"/>
      <c r="BT314" s="124">
        <f t="shared" ref="BT314:BT320" si="1241">(BS314*$E314*$G314*$H314*$N314*$BT$13)</f>
        <v>0</v>
      </c>
      <c r="BU314" s="124">
        <v>1</v>
      </c>
      <c r="BV314" s="124">
        <f t="shared" si="1228"/>
        <v>267540.56447999994</v>
      </c>
      <c r="BW314" s="124">
        <v>0</v>
      </c>
      <c r="BX314" s="129">
        <f t="shared" si="1229"/>
        <v>0</v>
      </c>
      <c r="BY314" s="124">
        <v>0</v>
      </c>
      <c r="BZ314" s="124">
        <f t="shared" si="1211"/>
        <v>0</v>
      </c>
      <c r="CA314" s="124">
        <v>0</v>
      </c>
      <c r="CB314" s="124">
        <f t="shared" si="1212"/>
        <v>0</v>
      </c>
      <c r="CC314" s="124">
        <v>0</v>
      </c>
      <c r="CD314" s="124">
        <f t="shared" si="1213"/>
        <v>0</v>
      </c>
      <c r="CE314" s="124">
        <v>0</v>
      </c>
      <c r="CF314" s="124">
        <f t="shared" si="1214"/>
        <v>0</v>
      </c>
      <c r="CG314" s="124"/>
      <c r="CH314" s="124">
        <f t="shared" si="1215"/>
        <v>0</v>
      </c>
      <c r="CI314" s="124"/>
      <c r="CJ314" s="124">
        <f t="shared" si="1216"/>
        <v>0</v>
      </c>
      <c r="CK314" s="124"/>
      <c r="CL314" s="124">
        <f t="shared" si="1217"/>
        <v>0</v>
      </c>
      <c r="CM314" s="124">
        <v>0</v>
      </c>
      <c r="CN314" s="124">
        <f t="shared" si="1230"/>
        <v>0</v>
      </c>
      <c r="CO314" s="124">
        <v>0</v>
      </c>
      <c r="CP314" s="124">
        <f t="shared" si="1231"/>
        <v>0</v>
      </c>
      <c r="CQ314" s="124">
        <v>0</v>
      </c>
      <c r="CR314" s="124">
        <f t="shared" si="1232"/>
        <v>0</v>
      </c>
      <c r="CS314" s="124">
        <v>0</v>
      </c>
      <c r="CT314" s="124">
        <f t="shared" si="1233"/>
        <v>0</v>
      </c>
      <c r="CU314" s="124">
        <v>3</v>
      </c>
      <c r="CV314" s="124">
        <f t="shared" si="1234"/>
        <v>668851.41119999997</v>
      </c>
      <c r="CW314" s="124">
        <v>0</v>
      </c>
      <c r="CX314" s="124">
        <f t="shared" si="1218"/>
        <v>0</v>
      </c>
      <c r="CY314" s="140"/>
      <c r="CZ314" s="124">
        <f t="shared" si="1219"/>
        <v>0</v>
      </c>
      <c r="DA314" s="124">
        <v>0</v>
      </c>
      <c r="DB314" s="129">
        <f t="shared" si="1220"/>
        <v>0</v>
      </c>
      <c r="DC314" s="124">
        <v>0</v>
      </c>
      <c r="DD314" s="124">
        <f t="shared" si="1221"/>
        <v>0</v>
      </c>
      <c r="DE314" s="141"/>
      <c r="DF314" s="124">
        <f t="shared" si="1237"/>
        <v>0</v>
      </c>
      <c r="DG314" s="124">
        <v>0</v>
      </c>
      <c r="DH314" s="124">
        <f t="shared" si="1235"/>
        <v>0</v>
      </c>
      <c r="DI314" s="124"/>
      <c r="DJ314" s="124">
        <f t="shared" ref="DJ314:DJ320" si="1242">(DI314*$E314*$G314*$H314*$O314*$DJ$13)</f>
        <v>0</v>
      </c>
      <c r="DK314" s="124">
        <v>0</v>
      </c>
      <c r="DL314" s="129">
        <f t="shared" si="1236"/>
        <v>0</v>
      </c>
      <c r="DM314" s="124">
        <f t="shared" si="1223"/>
        <v>146</v>
      </c>
      <c r="DN314" s="124">
        <f t="shared" si="1223"/>
        <v>30447602.574293338</v>
      </c>
    </row>
    <row r="315" spans="1:118" ht="26.25" customHeight="1" x14ac:dyDescent="0.25">
      <c r="A315" s="104"/>
      <c r="B315" s="135">
        <v>271</v>
      </c>
      <c r="C315" s="235" t="s">
        <v>706</v>
      </c>
      <c r="D315" s="118" t="s">
        <v>707</v>
      </c>
      <c r="E315" s="107">
        <f t="shared" si="1082"/>
        <v>23460</v>
      </c>
      <c r="F315" s="108">
        <v>23500</v>
      </c>
      <c r="G315" s="136">
        <v>4.46</v>
      </c>
      <c r="H315" s="149">
        <v>0.8</v>
      </c>
      <c r="I315" s="150"/>
      <c r="J315" s="150"/>
      <c r="K315" s="150"/>
      <c r="L315" s="121"/>
      <c r="M315" s="122">
        <v>1.4</v>
      </c>
      <c r="N315" s="122">
        <v>1.68</v>
      </c>
      <c r="O315" s="122">
        <v>2.23</v>
      </c>
      <c r="P315" s="123">
        <v>2.57</v>
      </c>
      <c r="Q315" s="124">
        <v>26</v>
      </c>
      <c r="R315" s="124">
        <f t="shared" si="1169"/>
        <v>3352035.6202666671</v>
      </c>
      <c r="S315" s="227">
        <v>360</v>
      </c>
      <c r="T315" s="124">
        <f t="shared" si="1118"/>
        <v>46412800.896000005</v>
      </c>
      <c r="U315" s="124">
        <v>0</v>
      </c>
      <c r="V315" s="124">
        <f t="shared" si="1195"/>
        <v>0</v>
      </c>
      <c r="W315" s="124"/>
      <c r="X315" s="124">
        <f t="shared" si="1224"/>
        <v>0</v>
      </c>
      <c r="Y315" s="124">
        <v>0</v>
      </c>
      <c r="Z315" s="124">
        <f t="shared" si="1168"/>
        <v>0</v>
      </c>
      <c r="AA315" s="124"/>
      <c r="AB315" s="124"/>
      <c r="AC315" s="124"/>
      <c r="AD315" s="124">
        <f t="shared" si="1197"/>
        <v>0</v>
      </c>
      <c r="AE315" s="124"/>
      <c r="AF315" s="124"/>
      <c r="AG315" s="124">
        <v>2</v>
      </c>
      <c r="AH315" s="124">
        <f t="shared" ref="AH315:AH320" si="1243">(AG315*$E315*$G315*$H315*$M315*$AH$13)/12*11+(AG315*$F315*$G315*$H315*$M315*$AH$13)/12</f>
        <v>257848.89386666668</v>
      </c>
      <c r="AI315" s="124"/>
      <c r="AJ315" s="124"/>
      <c r="AK315" s="124"/>
      <c r="AL315" s="124">
        <f t="shared" si="1198"/>
        <v>0</v>
      </c>
      <c r="AM315" s="124"/>
      <c r="AN315" s="124">
        <f t="shared" si="1238"/>
        <v>0</v>
      </c>
      <c r="AO315" s="124">
        <v>0</v>
      </c>
      <c r="AP315" s="124">
        <f t="shared" si="1239"/>
        <v>0</v>
      </c>
      <c r="AQ315" s="124"/>
      <c r="AR315" s="124">
        <f t="shared" si="1199"/>
        <v>0</v>
      </c>
      <c r="AS315" s="140"/>
      <c r="AT315" s="124">
        <f t="shared" si="1200"/>
        <v>0</v>
      </c>
      <c r="AU315" s="124"/>
      <c r="AV315" s="129">
        <f t="shared" si="1240"/>
        <v>0</v>
      </c>
      <c r="AW315" s="124"/>
      <c r="AX315" s="124">
        <f t="shared" si="1201"/>
        <v>0</v>
      </c>
      <c r="AY315" s="124">
        <v>0</v>
      </c>
      <c r="AZ315" s="124">
        <f t="shared" si="1202"/>
        <v>0</v>
      </c>
      <c r="BA315" s="124"/>
      <c r="BB315" s="124">
        <f t="shared" si="1203"/>
        <v>0</v>
      </c>
      <c r="BC315" s="124"/>
      <c r="BD315" s="124">
        <f t="shared" si="1204"/>
        <v>0</v>
      </c>
      <c r="BE315" s="124"/>
      <c r="BF315" s="124">
        <f t="shared" si="1205"/>
        <v>0</v>
      </c>
      <c r="BG315" s="124"/>
      <c r="BH315" s="124">
        <f t="shared" si="1206"/>
        <v>0</v>
      </c>
      <c r="BI315" s="124"/>
      <c r="BJ315" s="124">
        <f t="shared" si="1207"/>
        <v>0</v>
      </c>
      <c r="BK315" s="124">
        <v>0</v>
      </c>
      <c r="BL315" s="124">
        <f t="shared" si="1208"/>
        <v>0</v>
      </c>
      <c r="BM315" s="124"/>
      <c r="BN315" s="124">
        <f t="shared" si="1209"/>
        <v>0</v>
      </c>
      <c r="BO315" s="124"/>
      <c r="BP315" s="124">
        <f t="shared" si="1210"/>
        <v>0</v>
      </c>
      <c r="BQ315" s="124">
        <v>0</v>
      </c>
      <c r="BR315" s="124">
        <f t="shared" si="1226"/>
        <v>0</v>
      </c>
      <c r="BS315" s="124"/>
      <c r="BT315" s="124">
        <f t="shared" si="1241"/>
        <v>0</v>
      </c>
      <c r="BU315" s="124">
        <v>0</v>
      </c>
      <c r="BV315" s="124">
        <f t="shared" si="1228"/>
        <v>0</v>
      </c>
      <c r="BW315" s="124">
        <v>0</v>
      </c>
      <c r="BX315" s="129">
        <f t="shared" si="1229"/>
        <v>0</v>
      </c>
      <c r="BY315" s="124"/>
      <c r="BZ315" s="124">
        <f t="shared" si="1211"/>
        <v>0</v>
      </c>
      <c r="CA315" s="124"/>
      <c r="CB315" s="124">
        <f t="shared" si="1212"/>
        <v>0</v>
      </c>
      <c r="CC315" s="124"/>
      <c r="CD315" s="124">
        <f t="shared" si="1213"/>
        <v>0</v>
      </c>
      <c r="CE315" s="124">
        <v>0</v>
      </c>
      <c r="CF315" s="124">
        <f t="shared" si="1214"/>
        <v>0</v>
      </c>
      <c r="CG315" s="124"/>
      <c r="CH315" s="124">
        <f t="shared" si="1215"/>
        <v>0</v>
      </c>
      <c r="CI315" s="124"/>
      <c r="CJ315" s="124">
        <f t="shared" si="1216"/>
        <v>0</v>
      </c>
      <c r="CK315" s="124"/>
      <c r="CL315" s="124">
        <f t="shared" si="1217"/>
        <v>0</v>
      </c>
      <c r="CM315" s="124">
        <v>0</v>
      </c>
      <c r="CN315" s="124">
        <f t="shared" si="1230"/>
        <v>0</v>
      </c>
      <c r="CO315" s="124">
        <v>0</v>
      </c>
      <c r="CP315" s="124">
        <f t="shared" si="1231"/>
        <v>0</v>
      </c>
      <c r="CQ315" s="124">
        <v>0</v>
      </c>
      <c r="CR315" s="124">
        <f t="shared" si="1232"/>
        <v>0</v>
      </c>
      <c r="CS315" s="124">
        <v>0</v>
      </c>
      <c r="CT315" s="124">
        <f t="shared" si="1233"/>
        <v>0</v>
      </c>
      <c r="CU315" s="124">
        <v>0</v>
      </c>
      <c r="CV315" s="124">
        <f t="shared" si="1234"/>
        <v>0</v>
      </c>
      <c r="CW315" s="124"/>
      <c r="CX315" s="124">
        <f t="shared" si="1218"/>
        <v>0</v>
      </c>
      <c r="CY315" s="140"/>
      <c r="CZ315" s="124">
        <f t="shared" si="1219"/>
        <v>0</v>
      </c>
      <c r="DA315" s="124"/>
      <c r="DB315" s="129">
        <f t="shared" si="1220"/>
        <v>0</v>
      </c>
      <c r="DC315" s="124">
        <v>0</v>
      </c>
      <c r="DD315" s="124">
        <f t="shared" si="1221"/>
        <v>0</v>
      </c>
      <c r="DE315" s="141"/>
      <c r="DF315" s="124">
        <f t="shared" si="1237"/>
        <v>0</v>
      </c>
      <c r="DG315" s="124">
        <v>0</v>
      </c>
      <c r="DH315" s="124">
        <f t="shared" si="1235"/>
        <v>0</v>
      </c>
      <c r="DI315" s="124"/>
      <c r="DJ315" s="124">
        <f t="shared" si="1242"/>
        <v>0</v>
      </c>
      <c r="DK315" s="124">
        <v>0</v>
      </c>
      <c r="DL315" s="129">
        <f t="shared" si="1236"/>
        <v>0</v>
      </c>
      <c r="DM315" s="124">
        <f t="shared" si="1223"/>
        <v>388</v>
      </c>
      <c r="DN315" s="124">
        <f t="shared" si="1223"/>
        <v>50022685.410133339</v>
      </c>
    </row>
    <row r="316" spans="1:118" ht="30" customHeight="1" x14ac:dyDescent="0.25">
      <c r="A316" s="104"/>
      <c r="B316" s="135">
        <v>272</v>
      </c>
      <c r="C316" s="235" t="s">
        <v>708</v>
      </c>
      <c r="D316" s="118" t="s">
        <v>709</v>
      </c>
      <c r="E316" s="107">
        <f t="shared" si="1082"/>
        <v>23460</v>
      </c>
      <c r="F316" s="108">
        <v>23500</v>
      </c>
      <c r="G316" s="136">
        <v>0.79</v>
      </c>
      <c r="H316" s="120">
        <v>1</v>
      </c>
      <c r="I316" s="121"/>
      <c r="J316" s="121"/>
      <c r="K316" s="121"/>
      <c r="L316" s="121"/>
      <c r="M316" s="122">
        <v>1.4</v>
      </c>
      <c r="N316" s="122">
        <v>1.68</v>
      </c>
      <c r="O316" s="122">
        <v>2.23</v>
      </c>
      <c r="P316" s="123">
        <v>2.57</v>
      </c>
      <c r="Q316" s="124">
        <v>75</v>
      </c>
      <c r="R316" s="124">
        <f t="shared" si="1169"/>
        <v>2140911.8499999996</v>
      </c>
      <c r="S316" s="227">
        <v>65</v>
      </c>
      <c r="T316" s="124">
        <f t="shared" si="1118"/>
        <v>1855456.9366666668</v>
      </c>
      <c r="U316" s="124">
        <v>50</v>
      </c>
      <c r="V316" s="124">
        <f t="shared" si="1195"/>
        <v>1597249.9923333335</v>
      </c>
      <c r="W316" s="124"/>
      <c r="X316" s="124">
        <f t="shared" si="1224"/>
        <v>0</v>
      </c>
      <c r="Y316" s="124"/>
      <c r="Z316" s="124">
        <f t="shared" si="1168"/>
        <v>0</v>
      </c>
      <c r="AA316" s="124"/>
      <c r="AB316" s="124"/>
      <c r="AC316" s="124"/>
      <c r="AD316" s="124">
        <f t="shared" si="1197"/>
        <v>0</v>
      </c>
      <c r="AE316" s="124"/>
      <c r="AF316" s="124"/>
      <c r="AG316" s="124">
        <v>20</v>
      </c>
      <c r="AH316" s="124">
        <f t="shared" si="1243"/>
        <v>570909.82666666666</v>
      </c>
      <c r="AI316" s="124"/>
      <c r="AJ316" s="124"/>
      <c r="AK316" s="124">
        <v>35</v>
      </c>
      <c r="AL316" s="124">
        <f t="shared" si="1198"/>
        <v>999092.19666666654</v>
      </c>
      <c r="AM316" s="124"/>
      <c r="AN316" s="124">
        <f t="shared" si="1238"/>
        <v>0</v>
      </c>
      <c r="AO316" s="124">
        <v>8</v>
      </c>
      <c r="AP316" s="124">
        <f t="shared" si="1239"/>
        <v>228363.93066666671</v>
      </c>
      <c r="AQ316" s="124">
        <v>200</v>
      </c>
      <c r="AR316" s="124">
        <f t="shared" si="1199"/>
        <v>6850917.9199999999</v>
      </c>
      <c r="AS316" s="140">
        <v>2</v>
      </c>
      <c r="AT316" s="124">
        <f t="shared" ref="AT316" si="1244">(AS316*$E316*$G316*$H316*$N316*$AT$13)/12*4+(AS316*$E316*$G316*$H316*$N316*$AT$15)/12*7+(AS316*$F316*$G316*$H316*$N316*$AT$15)/12</f>
        <v>80966.278399999996</v>
      </c>
      <c r="AU316" s="124">
        <v>1</v>
      </c>
      <c r="AV316" s="129">
        <f t="shared" si="1240"/>
        <v>34254.589599999999</v>
      </c>
      <c r="AW316" s="124"/>
      <c r="AX316" s="124">
        <f t="shared" si="1201"/>
        <v>0</v>
      </c>
      <c r="AY316" s="124"/>
      <c r="AZ316" s="124">
        <f t="shared" si="1202"/>
        <v>0</v>
      </c>
      <c r="BA316" s="124"/>
      <c r="BB316" s="124">
        <f t="shared" si="1203"/>
        <v>0</v>
      </c>
      <c r="BC316" s="124">
        <v>0</v>
      </c>
      <c r="BD316" s="124">
        <f t="shared" si="1204"/>
        <v>0</v>
      </c>
      <c r="BE316" s="124">
        <v>0</v>
      </c>
      <c r="BF316" s="124">
        <f t="shared" si="1205"/>
        <v>0</v>
      </c>
      <c r="BG316" s="124">
        <v>0</v>
      </c>
      <c r="BH316" s="124">
        <f t="shared" si="1206"/>
        <v>0</v>
      </c>
      <c r="BI316" s="124"/>
      <c r="BJ316" s="124">
        <f t="shared" si="1207"/>
        <v>0</v>
      </c>
      <c r="BK316" s="124">
        <v>70</v>
      </c>
      <c r="BL316" s="124">
        <f t="shared" si="1208"/>
        <v>2397821.2720000003</v>
      </c>
      <c r="BM316" s="124">
        <v>0</v>
      </c>
      <c r="BN316" s="124">
        <f t="shared" si="1209"/>
        <v>0</v>
      </c>
      <c r="BO316" s="124">
        <v>0</v>
      </c>
      <c r="BP316" s="124">
        <f t="shared" si="1210"/>
        <v>0</v>
      </c>
      <c r="BQ316" s="124">
        <v>12</v>
      </c>
      <c r="BR316" s="124">
        <f t="shared" si="1226"/>
        <v>373686.43200000009</v>
      </c>
      <c r="BS316" s="124"/>
      <c r="BT316" s="124">
        <f t="shared" si="1241"/>
        <v>0</v>
      </c>
      <c r="BU316" s="124">
        <v>35</v>
      </c>
      <c r="BV316" s="124">
        <f t="shared" si="1228"/>
        <v>1307902.5119999999</v>
      </c>
      <c r="BW316" s="124">
        <v>50</v>
      </c>
      <c r="BX316" s="129">
        <f t="shared" si="1229"/>
        <v>1868432.1599999997</v>
      </c>
      <c r="BY316" s="124">
        <v>0</v>
      </c>
      <c r="BZ316" s="124">
        <f t="shared" si="1211"/>
        <v>0</v>
      </c>
      <c r="CA316" s="124">
        <v>0</v>
      </c>
      <c r="CB316" s="124">
        <f t="shared" si="1212"/>
        <v>0</v>
      </c>
      <c r="CC316" s="124">
        <v>0</v>
      </c>
      <c r="CD316" s="124">
        <f t="shared" si="1213"/>
        <v>0</v>
      </c>
      <c r="CE316" s="124">
        <v>3</v>
      </c>
      <c r="CF316" s="124">
        <f t="shared" si="1214"/>
        <v>93421.608000000022</v>
      </c>
      <c r="CG316" s="124">
        <v>0</v>
      </c>
      <c r="CH316" s="124">
        <f t="shared" si="1215"/>
        <v>0</v>
      </c>
      <c r="CI316" s="124"/>
      <c r="CJ316" s="124">
        <f t="shared" si="1216"/>
        <v>0</v>
      </c>
      <c r="CK316" s="124">
        <v>1</v>
      </c>
      <c r="CL316" s="124">
        <f t="shared" ref="CL316:CL318" si="1245">(CK316*$E316*$G316*$H316*$M316*$CL$13)/12*11+(CK316*$F316*$G316*$H316*$M316*$CL$13)/12</f>
        <v>20760.357333333337</v>
      </c>
      <c r="CM316" s="124">
        <v>6</v>
      </c>
      <c r="CN316" s="124">
        <f t="shared" si="1230"/>
        <v>155702.68</v>
      </c>
      <c r="CO316" s="124">
        <v>43</v>
      </c>
      <c r="CP316" s="124">
        <f t="shared" si="1231"/>
        <v>1004282.2859999998</v>
      </c>
      <c r="CQ316" s="124">
        <v>5</v>
      </c>
      <c r="CR316" s="124">
        <f t="shared" si="1232"/>
        <v>129752.23333333332</v>
      </c>
      <c r="CS316" s="124">
        <v>98</v>
      </c>
      <c r="CT316" s="124">
        <f t="shared" si="1233"/>
        <v>3051772.5279999999</v>
      </c>
      <c r="CU316" s="124">
        <v>40</v>
      </c>
      <c r="CV316" s="124">
        <f t="shared" si="1234"/>
        <v>1245621.44</v>
      </c>
      <c r="CW316" s="124">
        <v>0</v>
      </c>
      <c r="CX316" s="124">
        <f t="shared" si="1218"/>
        <v>0</v>
      </c>
      <c r="CY316" s="140"/>
      <c r="CZ316" s="124">
        <f t="shared" si="1219"/>
        <v>0</v>
      </c>
      <c r="DA316" s="124">
        <v>0</v>
      </c>
      <c r="DB316" s="129">
        <f t="shared" si="1220"/>
        <v>0</v>
      </c>
      <c r="DC316" s="124"/>
      <c r="DD316" s="124">
        <f t="shared" si="1221"/>
        <v>0</v>
      </c>
      <c r="DE316" s="141">
        <v>1</v>
      </c>
      <c r="DF316" s="124">
        <f t="shared" si="1237"/>
        <v>31140.535999999996</v>
      </c>
      <c r="DG316" s="124">
        <v>8</v>
      </c>
      <c r="DH316" s="124">
        <f t="shared" si="1235"/>
        <v>249124.28799999997</v>
      </c>
      <c r="DI316" s="124"/>
      <c r="DJ316" s="124">
        <f t="shared" si="1242"/>
        <v>0</v>
      </c>
      <c r="DK316" s="124">
        <v>5</v>
      </c>
      <c r="DL316" s="129">
        <f t="shared" si="1236"/>
        <v>190550.42266666665</v>
      </c>
      <c r="DM316" s="124">
        <f t="shared" si="1223"/>
        <v>833</v>
      </c>
      <c r="DN316" s="124">
        <f t="shared" si="1223"/>
        <v>26478094.276333325</v>
      </c>
    </row>
    <row r="317" spans="1:118" ht="30" customHeight="1" x14ac:dyDescent="0.25">
      <c r="A317" s="104"/>
      <c r="B317" s="135">
        <v>273</v>
      </c>
      <c r="C317" s="235" t="s">
        <v>710</v>
      </c>
      <c r="D317" s="118" t="s">
        <v>711</v>
      </c>
      <c r="E317" s="107">
        <f t="shared" si="1082"/>
        <v>23460</v>
      </c>
      <c r="F317" s="108">
        <v>23500</v>
      </c>
      <c r="G317" s="136">
        <v>0.93</v>
      </c>
      <c r="H317" s="120">
        <v>1</v>
      </c>
      <c r="I317" s="121"/>
      <c r="J317" s="121"/>
      <c r="K317" s="121"/>
      <c r="L317" s="121"/>
      <c r="M317" s="122">
        <v>1.4</v>
      </c>
      <c r="N317" s="122">
        <v>1.68</v>
      </c>
      <c r="O317" s="122">
        <v>2.23</v>
      </c>
      <c r="P317" s="123">
        <v>2.57</v>
      </c>
      <c r="Q317" s="124">
        <v>14</v>
      </c>
      <c r="R317" s="124">
        <f t="shared" si="1169"/>
        <v>470458.60400000011</v>
      </c>
      <c r="S317" s="227">
        <v>45</v>
      </c>
      <c r="T317" s="124">
        <f t="shared" si="1118"/>
        <v>1512188.3699999999</v>
      </c>
      <c r="U317" s="124">
        <v>240</v>
      </c>
      <c r="V317" s="124">
        <f t="shared" si="1195"/>
        <v>9025473.374400001</v>
      </c>
      <c r="W317" s="124"/>
      <c r="X317" s="124">
        <f t="shared" si="1224"/>
        <v>0</v>
      </c>
      <c r="Y317" s="124">
        <v>0</v>
      </c>
      <c r="Z317" s="124">
        <f t="shared" si="1168"/>
        <v>0</v>
      </c>
      <c r="AA317" s="124"/>
      <c r="AB317" s="124"/>
      <c r="AC317" s="124"/>
      <c r="AD317" s="124">
        <f t="shared" si="1197"/>
        <v>0</v>
      </c>
      <c r="AE317" s="124"/>
      <c r="AF317" s="124"/>
      <c r="AG317" s="124"/>
      <c r="AH317" s="124">
        <f t="shared" si="1243"/>
        <v>0</v>
      </c>
      <c r="AI317" s="124"/>
      <c r="AJ317" s="124"/>
      <c r="AK317" s="124">
        <v>360</v>
      </c>
      <c r="AL317" s="124">
        <f t="shared" si="1198"/>
        <v>12097506.959999999</v>
      </c>
      <c r="AM317" s="124"/>
      <c r="AN317" s="124">
        <f t="shared" si="1238"/>
        <v>0</v>
      </c>
      <c r="AO317" s="124">
        <v>0</v>
      </c>
      <c r="AP317" s="124">
        <f t="shared" si="1239"/>
        <v>0</v>
      </c>
      <c r="AQ317" s="124">
        <v>300</v>
      </c>
      <c r="AR317" s="124">
        <f t="shared" si="1199"/>
        <v>12097506.959999999</v>
      </c>
      <c r="AS317" s="139"/>
      <c r="AT317" s="124">
        <f>(AS317*$E317*$G317*$H317*$N317*$AT$13)/12*4+(AS317*$E317*$G317*$H317*$N317*$AT$15)/12*8</f>
        <v>0</v>
      </c>
      <c r="AU317" s="124">
        <v>0</v>
      </c>
      <c r="AV317" s="129">
        <f>(AU317*$E317*$G317*$H317*$N317*$AV$13)</f>
        <v>0</v>
      </c>
      <c r="AW317" s="124"/>
      <c r="AX317" s="124">
        <f t="shared" si="1201"/>
        <v>0</v>
      </c>
      <c r="AY317" s="124"/>
      <c r="AZ317" s="124">
        <f t="shared" si="1202"/>
        <v>0</v>
      </c>
      <c r="BA317" s="124"/>
      <c r="BB317" s="124">
        <f t="shared" si="1203"/>
        <v>0</v>
      </c>
      <c r="BC317" s="124">
        <v>0</v>
      </c>
      <c r="BD317" s="124">
        <f t="shared" si="1204"/>
        <v>0</v>
      </c>
      <c r="BE317" s="124">
        <v>0</v>
      </c>
      <c r="BF317" s="124">
        <f t="shared" si="1205"/>
        <v>0</v>
      </c>
      <c r="BG317" s="124">
        <v>0</v>
      </c>
      <c r="BH317" s="124">
        <f t="shared" si="1206"/>
        <v>0</v>
      </c>
      <c r="BI317" s="124"/>
      <c r="BJ317" s="124">
        <f t="shared" si="1207"/>
        <v>0</v>
      </c>
      <c r="BK317" s="124">
        <v>8</v>
      </c>
      <c r="BL317" s="124">
        <f t="shared" si="1208"/>
        <v>322600.18560000003</v>
      </c>
      <c r="BM317" s="124">
        <v>0</v>
      </c>
      <c r="BN317" s="124">
        <f t="shared" si="1209"/>
        <v>0</v>
      </c>
      <c r="BO317" s="124">
        <v>0</v>
      </c>
      <c r="BP317" s="124">
        <f t="shared" si="1210"/>
        <v>0</v>
      </c>
      <c r="BQ317" s="124">
        <v>8</v>
      </c>
      <c r="BR317" s="124">
        <f t="shared" si="1226"/>
        <v>293272.89600000001</v>
      </c>
      <c r="BS317" s="124"/>
      <c r="BT317" s="124">
        <f t="shared" si="1241"/>
        <v>0</v>
      </c>
      <c r="BU317" s="124">
        <v>0</v>
      </c>
      <c r="BV317" s="124">
        <f t="shared" si="1228"/>
        <v>0</v>
      </c>
      <c r="BW317" s="124">
        <v>7</v>
      </c>
      <c r="BX317" s="129">
        <f t="shared" si="1229"/>
        <v>307936.54079999996</v>
      </c>
      <c r="BY317" s="124">
        <v>0</v>
      </c>
      <c r="BZ317" s="124">
        <f t="shared" si="1211"/>
        <v>0</v>
      </c>
      <c r="CA317" s="124">
        <v>0</v>
      </c>
      <c r="CB317" s="124">
        <f t="shared" si="1212"/>
        <v>0</v>
      </c>
      <c r="CC317" s="124">
        <v>0</v>
      </c>
      <c r="CD317" s="124">
        <f t="shared" si="1213"/>
        <v>0</v>
      </c>
      <c r="CE317" s="124">
        <v>3</v>
      </c>
      <c r="CF317" s="124">
        <f t="shared" si="1214"/>
        <v>109977.33600000001</v>
      </c>
      <c r="CG317" s="124">
        <v>0</v>
      </c>
      <c r="CH317" s="124">
        <f t="shared" si="1215"/>
        <v>0</v>
      </c>
      <c r="CI317" s="124"/>
      <c r="CJ317" s="124">
        <f t="shared" si="1216"/>
        <v>0</v>
      </c>
      <c r="CK317" s="124"/>
      <c r="CL317" s="124">
        <f t="shared" si="1245"/>
        <v>0</v>
      </c>
      <c r="CM317" s="124">
        <v>0</v>
      </c>
      <c r="CN317" s="124">
        <f t="shared" si="1230"/>
        <v>0</v>
      </c>
      <c r="CO317" s="124">
        <v>28</v>
      </c>
      <c r="CP317" s="124">
        <f t="shared" si="1231"/>
        <v>769841.35199999996</v>
      </c>
      <c r="CQ317" s="124">
        <v>3</v>
      </c>
      <c r="CR317" s="124">
        <f t="shared" si="1232"/>
        <v>91647.78</v>
      </c>
      <c r="CS317" s="124">
        <v>47</v>
      </c>
      <c r="CT317" s="124">
        <f t="shared" si="1233"/>
        <v>1722978.264</v>
      </c>
      <c r="CU317" s="124">
        <v>30</v>
      </c>
      <c r="CV317" s="124">
        <f t="shared" si="1234"/>
        <v>1099773.3599999999</v>
      </c>
      <c r="CW317" s="124">
        <v>0</v>
      </c>
      <c r="CX317" s="124">
        <f t="shared" si="1218"/>
        <v>0</v>
      </c>
      <c r="CY317" s="140"/>
      <c r="CZ317" s="124">
        <f t="shared" si="1219"/>
        <v>0</v>
      </c>
      <c r="DA317" s="124">
        <v>0</v>
      </c>
      <c r="DB317" s="129">
        <f t="shared" si="1220"/>
        <v>0</v>
      </c>
      <c r="DC317" s="124">
        <v>0</v>
      </c>
      <c r="DD317" s="124">
        <f t="shared" si="1221"/>
        <v>0</v>
      </c>
      <c r="DE317" s="141"/>
      <c r="DF317" s="124">
        <f>(DE317*$E317*$G317*$H317*$N317*$DF$13)</f>
        <v>0</v>
      </c>
      <c r="DG317" s="124">
        <v>0</v>
      </c>
      <c r="DH317" s="124">
        <f>(DG317*$E317*$G317*$H317*$N317*$DH$13)</f>
        <v>0</v>
      </c>
      <c r="DI317" s="124"/>
      <c r="DJ317" s="124">
        <f t="shared" si="1242"/>
        <v>0</v>
      </c>
      <c r="DK317" s="124">
        <v>3</v>
      </c>
      <c r="DL317" s="129">
        <f t="shared" si="1236"/>
        <v>134591.31119999997</v>
      </c>
      <c r="DM317" s="124">
        <f t="shared" si="1223"/>
        <v>1096</v>
      </c>
      <c r="DN317" s="124">
        <f t="shared" si="1223"/>
        <v>40055753.293999992</v>
      </c>
    </row>
    <row r="318" spans="1:118" ht="30" customHeight="1" x14ac:dyDescent="0.25">
      <c r="A318" s="104"/>
      <c r="B318" s="135">
        <v>274</v>
      </c>
      <c r="C318" s="235" t="s">
        <v>712</v>
      </c>
      <c r="D318" s="118" t="s">
        <v>713</v>
      </c>
      <c r="E318" s="107">
        <f t="shared" si="1082"/>
        <v>23460</v>
      </c>
      <c r="F318" s="108">
        <v>23500</v>
      </c>
      <c r="G318" s="136">
        <v>1.37</v>
      </c>
      <c r="H318" s="120">
        <v>1</v>
      </c>
      <c r="I318" s="121"/>
      <c r="J318" s="121"/>
      <c r="K318" s="121"/>
      <c r="L318" s="121"/>
      <c r="M318" s="122">
        <v>1.4</v>
      </c>
      <c r="N318" s="122">
        <v>1.68</v>
      </c>
      <c r="O318" s="122">
        <v>2.23</v>
      </c>
      <c r="P318" s="123">
        <v>2.57</v>
      </c>
      <c r="Q318" s="227">
        <v>240</v>
      </c>
      <c r="R318" s="124">
        <f t="shared" si="1169"/>
        <v>11880705.760000002</v>
      </c>
      <c r="S318" s="227">
        <v>1000</v>
      </c>
      <c r="T318" s="124">
        <f t="shared" si="1118"/>
        <v>49502940.666666672</v>
      </c>
      <c r="U318" s="124">
        <v>239</v>
      </c>
      <c r="V318" s="124">
        <f t="shared" si="1195"/>
        <v>13240191.518726667</v>
      </c>
      <c r="W318" s="124"/>
      <c r="X318" s="124">
        <f t="shared" si="1224"/>
        <v>0</v>
      </c>
      <c r="Y318" s="124">
        <v>2</v>
      </c>
      <c r="Z318" s="124">
        <f>(Y318*$E318*$G318*$H318*$M318*$Z$13)/12*4+(Y318*$E318*$G318*$H318*$M318*$Z$15)/12*7+(Y318*$F318*$G318*$H318*$M318*$Z$15)/12</f>
        <v>117008.22933333332</v>
      </c>
      <c r="AA318" s="124"/>
      <c r="AB318" s="124"/>
      <c r="AC318" s="124"/>
      <c r="AD318" s="124">
        <f t="shared" si="1197"/>
        <v>0</v>
      </c>
      <c r="AE318" s="124"/>
      <c r="AF318" s="124"/>
      <c r="AG318" s="124">
        <v>58</v>
      </c>
      <c r="AH318" s="124">
        <f t="shared" si="1243"/>
        <v>2871170.5586666665</v>
      </c>
      <c r="AI318" s="124"/>
      <c r="AJ318" s="124"/>
      <c r="AK318" s="124">
        <v>230</v>
      </c>
      <c r="AL318" s="124">
        <f t="shared" si="1198"/>
        <v>11385676.353333335</v>
      </c>
      <c r="AM318" s="124">
        <v>10</v>
      </c>
      <c r="AN318" s="124">
        <f t="shared" si="1238"/>
        <v>495029.40666666673</v>
      </c>
      <c r="AO318" s="124">
        <v>63</v>
      </c>
      <c r="AP318" s="124">
        <f t="shared" si="1239"/>
        <v>3118685.2620000006</v>
      </c>
      <c r="AQ318" s="124">
        <v>230</v>
      </c>
      <c r="AR318" s="124">
        <f t="shared" si="1199"/>
        <v>13662811.624000004</v>
      </c>
      <c r="AS318" s="140"/>
      <c r="AT318" s="124">
        <f>(AS318*$E318*$G318*$H318*$N318*$AT$13)/12*4+(AS318*$E318*$G318*$H318*$N318*$AT$15)/12*8</f>
        <v>0</v>
      </c>
      <c r="AU318" s="124"/>
      <c r="AV318" s="129">
        <f>(AU318*$E318*$G318*$H318*$N318*$AV$13)</f>
        <v>0</v>
      </c>
      <c r="AW318" s="124"/>
      <c r="AX318" s="124">
        <f t="shared" si="1201"/>
        <v>0</v>
      </c>
      <c r="AY318" s="124"/>
      <c r="AZ318" s="124">
        <f t="shared" si="1202"/>
        <v>0</v>
      </c>
      <c r="BA318" s="124"/>
      <c r="BB318" s="124">
        <f t="shared" si="1203"/>
        <v>0</v>
      </c>
      <c r="BC318" s="124"/>
      <c r="BD318" s="124">
        <f t="shared" si="1204"/>
        <v>0</v>
      </c>
      <c r="BE318" s="124"/>
      <c r="BF318" s="124">
        <f t="shared" si="1205"/>
        <v>0</v>
      </c>
      <c r="BG318" s="124"/>
      <c r="BH318" s="124">
        <f t="shared" si="1206"/>
        <v>0</v>
      </c>
      <c r="BI318" s="124"/>
      <c r="BJ318" s="124">
        <f t="shared" si="1207"/>
        <v>0</v>
      </c>
      <c r="BK318" s="124">
        <v>90</v>
      </c>
      <c r="BL318" s="124">
        <f t="shared" si="1208"/>
        <v>5346317.5920000002</v>
      </c>
      <c r="BM318" s="124">
        <v>0</v>
      </c>
      <c r="BN318" s="124">
        <f t="shared" si="1209"/>
        <v>0</v>
      </c>
      <c r="BO318" s="124">
        <v>0</v>
      </c>
      <c r="BP318" s="124">
        <f t="shared" si="1210"/>
        <v>0</v>
      </c>
      <c r="BQ318" s="124">
        <v>18</v>
      </c>
      <c r="BR318" s="124">
        <f t="shared" si="1226"/>
        <v>972057.74400000018</v>
      </c>
      <c r="BS318" s="124"/>
      <c r="BT318" s="124">
        <f t="shared" si="1241"/>
        <v>0</v>
      </c>
      <c r="BU318" s="124">
        <v>17</v>
      </c>
      <c r="BV318" s="124">
        <f t="shared" si="1228"/>
        <v>1101665.4431999999</v>
      </c>
      <c r="BW318" s="124">
        <v>60</v>
      </c>
      <c r="BX318" s="129">
        <f t="shared" si="1229"/>
        <v>3888230.9760000003</v>
      </c>
      <c r="BY318" s="124"/>
      <c r="BZ318" s="124">
        <f t="shared" si="1211"/>
        <v>0</v>
      </c>
      <c r="CA318" s="124"/>
      <c r="CB318" s="124">
        <f t="shared" si="1212"/>
        <v>0</v>
      </c>
      <c r="CC318" s="124"/>
      <c r="CD318" s="124">
        <f t="shared" si="1213"/>
        <v>0</v>
      </c>
      <c r="CE318" s="124">
        <v>4</v>
      </c>
      <c r="CF318" s="124">
        <f t="shared" si="1214"/>
        <v>216012.83199999999</v>
      </c>
      <c r="CG318" s="124">
        <v>0</v>
      </c>
      <c r="CH318" s="124">
        <f t="shared" si="1215"/>
        <v>0</v>
      </c>
      <c r="CI318" s="124"/>
      <c r="CJ318" s="124">
        <f t="shared" si="1216"/>
        <v>0</v>
      </c>
      <c r="CK318" s="124">
        <v>19</v>
      </c>
      <c r="CL318" s="124">
        <f t="shared" si="1245"/>
        <v>684040.63466666674</v>
      </c>
      <c r="CM318" s="124">
        <v>10</v>
      </c>
      <c r="CN318" s="124">
        <f t="shared" si="1230"/>
        <v>450026.73333333334</v>
      </c>
      <c r="CO318" s="124">
        <v>10</v>
      </c>
      <c r="CP318" s="124">
        <f t="shared" si="1231"/>
        <v>405024.06</v>
      </c>
      <c r="CQ318" s="124">
        <v>40</v>
      </c>
      <c r="CR318" s="124">
        <f t="shared" si="1232"/>
        <v>1800106.9333333333</v>
      </c>
      <c r="CS318" s="124">
        <v>35</v>
      </c>
      <c r="CT318" s="124">
        <f t="shared" si="1233"/>
        <v>1890112.28</v>
      </c>
      <c r="CU318" s="124">
        <v>10</v>
      </c>
      <c r="CV318" s="124">
        <f t="shared" si="1234"/>
        <v>540032.07999999996</v>
      </c>
      <c r="CW318" s="124">
        <v>0</v>
      </c>
      <c r="CX318" s="124">
        <f t="shared" si="1218"/>
        <v>0</v>
      </c>
      <c r="CY318" s="140"/>
      <c r="CZ318" s="124">
        <f t="shared" si="1219"/>
        <v>0</v>
      </c>
      <c r="DA318" s="124">
        <v>0</v>
      </c>
      <c r="DB318" s="129">
        <f t="shared" si="1220"/>
        <v>0</v>
      </c>
      <c r="DC318" s="124"/>
      <c r="DD318" s="124">
        <f t="shared" si="1221"/>
        <v>0</v>
      </c>
      <c r="DE318" s="141"/>
      <c r="DF318" s="124">
        <f>(DE318*$E318*$G318*$H318*$N318*$DF$13)</f>
        <v>0</v>
      </c>
      <c r="DG318" s="124">
        <v>1</v>
      </c>
      <c r="DH318" s="124">
        <f>(DG318*$E318*$G318*$H318*$N318*$DH$13)/12*11+(DG318*$F318*$G318*$H318*$N318*$DH$13)/12</f>
        <v>54003.207999999999</v>
      </c>
      <c r="DI318" s="124"/>
      <c r="DJ318" s="124">
        <f t="shared" si="1242"/>
        <v>0</v>
      </c>
      <c r="DK318" s="124">
        <v>3</v>
      </c>
      <c r="DL318" s="129">
        <f t="shared" si="1236"/>
        <v>198268.92080000005</v>
      </c>
      <c r="DM318" s="124">
        <f t="shared" si="1223"/>
        <v>2389</v>
      </c>
      <c r="DN318" s="124">
        <f t="shared" si="1223"/>
        <v>123820118.81672668</v>
      </c>
    </row>
    <row r="319" spans="1:118" ht="30" customHeight="1" x14ac:dyDescent="0.25">
      <c r="A319" s="104"/>
      <c r="B319" s="135">
        <v>275</v>
      </c>
      <c r="C319" s="235" t="s">
        <v>714</v>
      </c>
      <c r="D319" s="118" t="s">
        <v>715</v>
      </c>
      <c r="E319" s="107">
        <f t="shared" si="1082"/>
        <v>23460</v>
      </c>
      <c r="F319" s="108">
        <v>23500</v>
      </c>
      <c r="G319" s="136">
        <v>2.42</v>
      </c>
      <c r="H319" s="149">
        <v>0.8</v>
      </c>
      <c r="I319" s="150"/>
      <c r="J319" s="150"/>
      <c r="K319" s="150"/>
      <c r="L319" s="150"/>
      <c r="M319" s="122">
        <v>1.4</v>
      </c>
      <c r="N319" s="122">
        <v>1.68</v>
      </c>
      <c r="O319" s="122">
        <v>2.23</v>
      </c>
      <c r="P319" s="123">
        <v>2.57</v>
      </c>
      <c r="Q319" s="124">
        <v>53</v>
      </c>
      <c r="R319" s="124">
        <f t="shared" si="1169"/>
        <v>3707589.588266667</v>
      </c>
      <c r="S319" s="124">
        <v>170</v>
      </c>
      <c r="T319" s="124">
        <f t="shared" si="1118"/>
        <v>11892268.490666665</v>
      </c>
      <c r="U319" s="124">
        <v>30</v>
      </c>
      <c r="V319" s="124">
        <f t="shared" si="1195"/>
        <v>2348564.0393600003</v>
      </c>
      <c r="W319" s="124"/>
      <c r="X319" s="124">
        <f t="shared" si="1224"/>
        <v>0</v>
      </c>
      <c r="Y319" s="124">
        <v>0</v>
      </c>
      <c r="Z319" s="124">
        <f t="shared" si="1168"/>
        <v>0</v>
      </c>
      <c r="AA319" s="124"/>
      <c r="AB319" s="124"/>
      <c r="AC319" s="124"/>
      <c r="AD319" s="124">
        <f t="shared" si="1197"/>
        <v>0</v>
      </c>
      <c r="AE319" s="124"/>
      <c r="AF319" s="124"/>
      <c r="AG319" s="124">
        <v>2</v>
      </c>
      <c r="AH319" s="124">
        <f t="shared" si="1243"/>
        <v>139909.04106666666</v>
      </c>
      <c r="AI319" s="124"/>
      <c r="AJ319" s="124"/>
      <c r="AK319" s="124">
        <v>4</v>
      </c>
      <c r="AL319" s="124">
        <f t="shared" si="1198"/>
        <v>279818.08213333332</v>
      </c>
      <c r="AM319" s="124"/>
      <c r="AN319" s="124">
        <f>(AM319*$E319*$G319*$H319*$M319*$AN$13)</f>
        <v>0</v>
      </c>
      <c r="AO319" s="124">
        <v>0</v>
      </c>
      <c r="AP319" s="124">
        <f>(AO319*$E319*$G319*$H319*$M319*$AP$13)</f>
        <v>0</v>
      </c>
      <c r="AQ319" s="124">
        <v>72</v>
      </c>
      <c r="AR319" s="124">
        <f t="shared" si="1199"/>
        <v>6044070.5740800006</v>
      </c>
      <c r="AS319" s="139"/>
      <c r="AT319" s="124">
        <f>(AS319*$E319*$G319*$H319*$N319*$AT$13)/12*4+(AS319*$E319*$G319*$H319*$N319*$AT$15)/12*8</f>
        <v>0</v>
      </c>
      <c r="AU319" s="124">
        <v>0</v>
      </c>
      <c r="AV319" s="129">
        <f>(AU319*$E319*$G319*$H319*$N319*$AV$13)</f>
        <v>0</v>
      </c>
      <c r="AW319" s="124"/>
      <c r="AX319" s="124">
        <f t="shared" si="1201"/>
        <v>0</v>
      </c>
      <c r="AY319" s="124">
        <v>0</v>
      </c>
      <c r="AZ319" s="124">
        <f t="shared" si="1202"/>
        <v>0</v>
      </c>
      <c r="BA319" s="124"/>
      <c r="BB319" s="124">
        <f t="shared" si="1203"/>
        <v>0</v>
      </c>
      <c r="BC319" s="124"/>
      <c r="BD319" s="124">
        <f t="shared" si="1204"/>
        <v>0</v>
      </c>
      <c r="BE319" s="124"/>
      <c r="BF319" s="124">
        <f t="shared" si="1205"/>
        <v>0</v>
      </c>
      <c r="BG319" s="124"/>
      <c r="BH319" s="124">
        <f t="shared" si="1206"/>
        <v>0</v>
      </c>
      <c r="BI319" s="124"/>
      <c r="BJ319" s="124">
        <f t="shared" si="1207"/>
        <v>0</v>
      </c>
      <c r="BK319" s="124">
        <v>7</v>
      </c>
      <c r="BL319" s="124">
        <f t="shared" si="1208"/>
        <v>587617.97248</v>
      </c>
      <c r="BM319" s="124">
        <v>0</v>
      </c>
      <c r="BN319" s="124">
        <f t="shared" si="1209"/>
        <v>0</v>
      </c>
      <c r="BO319" s="124">
        <v>0</v>
      </c>
      <c r="BP319" s="124">
        <f t="shared" si="1210"/>
        <v>0</v>
      </c>
      <c r="BQ319" s="124">
        <v>1</v>
      </c>
      <c r="BR319" s="124">
        <f t="shared" si="1226"/>
        <v>76314.022399999987</v>
      </c>
      <c r="BS319" s="124"/>
      <c r="BT319" s="124">
        <f t="shared" si="1241"/>
        <v>0</v>
      </c>
      <c r="BU319" s="124">
        <v>5</v>
      </c>
      <c r="BV319" s="124">
        <f t="shared" si="1228"/>
        <v>457884.13440000004</v>
      </c>
      <c r="BW319" s="124">
        <v>1</v>
      </c>
      <c r="BX319" s="129">
        <f t="shared" si="1229"/>
        <v>91576.826879999979</v>
      </c>
      <c r="BY319" s="124"/>
      <c r="BZ319" s="124">
        <f t="shared" si="1211"/>
        <v>0</v>
      </c>
      <c r="CA319" s="124"/>
      <c r="CB319" s="124">
        <f t="shared" si="1212"/>
        <v>0</v>
      </c>
      <c r="CC319" s="124"/>
      <c r="CD319" s="124">
        <f t="shared" si="1213"/>
        <v>0</v>
      </c>
      <c r="CE319" s="124">
        <v>0</v>
      </c>
      <c r="CF319" s="124">
        <f t="shared" si="1214"/>
        <v>0</v>
      </c>
      <c r="CG319" s="124">
        <v>0</v>
      </c>
      <c r="CH319" s="124">
        <f t="shared" si="1215"/>
        <v>0</v>
      </c>
      <c r="CI319" s="124"/>
      <c r="CJ319" s="124">
        <f t="shared" si="1216"/>
        <v>0</v>
      </c>
      <c r="CK319" s="124"/>
      <c r="CL319" s="124">
        <f>(CK319*$E319*$G319*$H319*$M319*$CL$13)</f>
        <v>0</v>
      </c>
      <c r="CM319" s="124">
        <v>0</v>
      </c>
      <c r="CN319" s="124">
        <f>(CM319*$E319*$G319*$H319*$M319*$CN$13)</f>
        <v>0</v>
      </c>
      <c r="CO319" s="124">
        <v>0</v>
      </c>
      <c r="CP319" s="124">
        <f t="shared" si="1231"/>
        <v>0</v>
      </c>
      <c r="CQ319" s="124">
        <v>4</v>
      </c>
      <c r="CR319" s="124">
        <f t="shared" si="1232"/>
        <v>254380.07466666665</v>
      </c>
      <c r="CS319" s="124">
        <v>5</v>
      </c>
      <c r="CT319" s="124">
        <f t="shared" si="1233"/>
        <v>381570.11200000002</v>
      </c>
      <c r="CU319" s="124">
        <v>0</v>
      </c>
      <c r="CV319" s="124">
        <f t="shared" si="1234"/>
        <v>0</v>
      </c>
      <c r="CW319" s="124">
        <v>0</v>
      </c>
      <c r="CX319" s="124">
        <f t="shared" si="1218"/>
        <v>0</v>
      </c>
      <c r="CY319" s="140"/>
      <c r="CZ319" s="124">
        <f t="shared" si="1219"/>
        <v>0</v>
      </c>
      <c r="DA319" s="124">
        <v>0</v>
      </c>
      <c r="DB319" s="129">
        <f t="shared" si="1220"/>
        <v>0</v>
      </c>
      <c r="DC319" s="124">
        <v>0</v>
      </c>
      <c r="DD319" s="124">
        <f t="shared" si="1221"/>
        <v>0</v>
      </c>
      <c r="DE319" s="141"/>
      <c r="DF319" s="124">
        <f>(DE319*$E319*$G319*$H319*$N319*$DF$13)</f>
        <v>0</v>
      </c>
      <c r="DG319" s="124">
        <v>0</v>
      </c>
      <c r="DH319" s="124">
        <f>(DG319*$E319*$G319*$H319*$N319*$DH$13)</f>
        <v>0</v>
      </c>
      <c r="DI319" s="124"/>
      <c r="DJ319" s="124">
        <f t="shared" si="1242"/>
        <v>0</v>
      </c>
      <c r="DK319" s="124">
        <v>0</v>
      </c>
      <c r="DL319" s="129">
        <f>(DK319*$E319*$G319*$H319*$P319*$DL$13)</f>
        <v>0</v>
      </c>
      <c r="DM319" s="124">
        <f t="shared" si="1223"/>
        <v>354</v>
      </c>
      <c r="DN319" s="124">
        <f t="shared" si="1223"/>
        <v>26261562.9584</v>
      </c>
    </row>
    <row r="320" spans="1:118" ht="30" customHeight="1" x14ac:dyDescent="0.25">
      <c r="A320" s="104"/>
      <c r="B320" s="135">
        <v>276</v>
      </c>
      <c r="C320" s="235" t="s">
        <v>716</v>
      </c>
      <c r="D320" s="118" t="s">
        <v>717</v>
      </c>
      <c r="E320" s="107">
        <f t="shared" si="1082"/>
        <v>23460</v>
      </c>
      <c r="F320" s="108">
        <v>23500</v>
      </c>
      <c r="G320" s="136">
        <v>3.15</v>
      </c>
      <c r="H320" s="149">
        <v>0.8</v>
      </c>
      <c r="I320" s="150"/>
      <c r="J320" s="150"/>
      <c r="K320" s="150"/>
      <c r="L320" s="150"/>
      <c r="M320" s="122">
        <v>1.4</v>
      </c>
      <c r="N320" s="122">
        <v>1.68</v>
      </c>
      <c r="O320" s="122">
        <v>2.23</v>
      </c>
      <c r="P320" s="123">
        <v>2.57</v>
      </c>
      <c r="Q320" s="124">
        <v>100</v>
      </c>
      <c r="R320" s="124">
        <f t="shared" si="1169"/>
        <v>9105650.3999999985</v>
      </c>
      <c r="S320" s="124">
        <v>1200</v>
      </c>
      <c r="T320" s="124">
        <f t="shared" si="1118"/>
        <v>109267804.80000001</v>
      </c>
      <c r="U320" s="124">
        <v>25</v>
      </c>
      <c r="V320" s="124">
        <f t="shared" si="1195"/>
        <v>2547512.6460000002</v>
      </c>
      <c r="W320" s="124"/>
      <c r="X320" s="124">
        <f t="shared" si="1224"/>
        <v>0</v>
      </c>
      <c r="Y320" s="124">
        <v>0</v>
      </c>
      <c r="Z320" s="124">
        <f t="shared" si="1168"/>
        <v>0</v>
      </c>
      <c r="AA320" s="124"/>
      <c r="AB320" s="124"/>
      <c r="AC320" s="124"/>
      <c r="AD320" s="124">
        <f t="shared" si="1197"/>
        <v>0</v>
      </c>
      <c r="AE320" s="124"/>
      <c r="AF320" s="124"/>
      <c r="AG320" s="124">
        <v>6</v>
      </c>
      <c r="AH320" s="124">
        <f t="shared" si="1243"/>
        <v>546339.02400000009</v>
      </c>
      <c r="AI320" s="124"/>
      <c r="AJ320" s="124"/>
      <c r="AK320" s="124">
        <v>1</v>
      </c>
      <c r="AL320" s="124">
        <f t="shared" si="1198"/>
        <v>91056.504000000001</v>
      </c>
      <c r="AM320" s="124"/>
      <c r="AN320" s="124">
        <f>(AM320*$E320*$G320*$H320*$M320*$AN$13)</f>
        <v>0</v>
      </c>
      <c r="AO320" s="124"/>
      <c r="AP320" s="124">
        <f>(AO320*$E320*$G320*$H320*$M320*$AP$13)</f>
        <v>0</v>
      </c>
      <c r="AQ320" s="124">
        <v>472</v>
      </c>
      <c r="AR320" s="124">
        <f t="shared" si="1199"/>
        <v>51574403.865600005</v>
      </c>
      <c r="AS320" s="140"/>
      <c r="AT320" s="124">
        <f>(AS320*$E320*$G320*$H320*$N320*$AT$13)/12*4+(AS320*$E320*$G320*$H320*$N320*$AT$15)/12*8</f>
        <v>0</v>
      </c>
      <c r="AU320" s="124">
        <v>0</v>
      </c>
      <c r="AV320" s="129">
        <f>(AU320*$E320*$G320*$H320*$N320*$AV$13)</f>
        <v>0</v>
      </c>
      <c r="AW320" s="124"/>
      <c r="AX320" s="124">
        <f t="shared" si="1201"/>
        <v>0</v>
      </c>
      <c r="AY320" s="124">
        <v>0</v>
      </c>
      <c r="AZ320" s="124">
        <f t="shared" si="1202"/>
        <v>0</v>
      </c>
      <c r="BA320" s="124"/>
      <c r="BB320" s="124">
        <f t="shared" si="1203"/>
        <v>0</v>
      </c>
      <c r="BC320" s="124"/>
      <c r="BD320" s="124">
        <f t="shared" si="1204"/>
        <v>0</v>
      </c>
      <c r="BE320" s="124"/>
      <c r="BF320" s="124">
        <f t="shared" si="1205"/>
        <v>0</v>
      </c>
      <c r="BG320" s="124"/>
      <c r="BH320" s="124">
        <f t="shared" si="1206"/>
        <v>0</v>
      </c>
      <c r="BI320" s="124"/>
      <c r="BJ320" s="124">
        <f t="shared" si="1207"/>
        <v>0</v>
      </c>
      <c r="BK320" s="124">
        <v>45</v>
      </c>
      <c r="BL320" s="124">
        <f t="shared" si="1208"/>
        <v>4917051.216</v>
      </c>
      <c r="BM320" s="124">
        <v>0</v>
      </c>
      <c r="BN320" s="124">
        <f t="shared" si="1209"/>
        <v>0</v>
      </c>
      <c r="BO320" s="124">
        <v>0</v>
      </c>
      <c r="BP320" s="124">
        <f t="shared" si="1210"/>
        <v>0</v>
      </c>
      <c r="BQ320" s="124">
        <v>2</v>
      </c>
      <c r="BR320" s="124">
        <f t="shared" si="1226"/>
        <v>198668.736</v>
      </c>
      <c r="BS320" s="124"/>
      <c r="BT320" s="124">
        <f t="shared" si="1241"/>
        <v>0</v>
      </c>
      <c r="BU320" s="124">
        <v>0</v>
      </c>
      <c r="BV320" s="124">
        <f>(BU320*$E320*$G320*$H320*$N320*$BV$13)</f>
        <v>0</v>
      </c>
      <c r="BW320" s="124">
        <v>1</v>
      </c>
      <c r="BX320" s="129">
        <f t="shared" si="1229"/>
        <v>119201.24160000001</v>
      </c>
      <c r="BY320" s="124"/>
      <c r="BZ320" s="124">
        <f t="shared" si="1211"/>
        <v>0</v>
      </c>
      <c r="CA320" s="124"/>
      <c r="CB320" s="124">
        <f t="shared" si="1212"/>
        <v>0</v>
      </c>
      <c r="CC320" s="124"/>
      <c r="CD320" s="124">
        <f t="shared" si="1213"/>
        <v>0</v>
      </c>
      <c r="CE320" s="124">
        <v>0</v>
      </c>
      <c r="CF320" s="124">
        <f>(CE320*$E320*$G320*$H320*$N320*$CF$13)</f>
        <v>0</v>
      </c>
      <c r="CG320" s="124">
        <v>0</v>
      </c>
      <c r="CH320" s="124">
        <f t="shared" si="1215"/>
        <v>0</v>
      </c>
      <c r="CI320" s="124"/>
      <c r="CJ320" s="124">
        <f t="shared" si="1216"/>
        <v>0</v>
      </c>
      <c r="CK320" s="124"/>
      <c r="CL320" s="124">
        <f>(CK320*$E320*$G320*$H320*$M320*$CL$13)</f>
        <v>0</v>
      </c>
      <c r="CM320" s="124">
        <v>0</v>
      </c>
      <c r="CN320" s="124">
        <f>(CM320*$E320*$G320*$H320*$M320*$CN$13)</f>
        <v>0</v>
      </c>
      <c r="CO320" s="124">
        <v>0</v>
      </c>
      <c r="CP320" s="124">
        <f>(CO320*$E320*$G320*$H320*$M320*$CP$13)</f>
        <v>0</v>
      </c>
      <c r="CQ320" s="124"/>
      <c r="CR320" s="124">
        <f>(CQ320*$E320*$G320*$H320*$M320*$CR$13)</f>
        <v>0</v>
      </c>
      <c r="CS320" s="124">
        <v>8</v>
      </c>
      <c r="CT320" s="124">
        <f t="shared" si="1233"/>
        <v>794674.94400000002</v>
      </c>
      <c r="CU320" s="124">
        <v>0</v>
      </c>
      <c r="CV320" s="124">
        <f>(CU320*$E320*$G320*$H320*$N320*$CV$13)</f>
        <v>0</v>
      </c>
      <c r="CW320" s="124">
        <v>0</v>
      </c>
      <c r="CX320" s="124">
        <f t="shared" si="1218"/>
        <v>0</v>
      </c>
      <c r="CY320" s="140"/>
      <c r="CZ320" s="124">
        <f t="shared" si="1219"/>
        <v>0</v>
      </c>
      <c r="DA320" s="124">
        <v>0</v>
      </c>
      <c r="DB320" s="129">
        <f t="shared" si="1220"/>
        <v>0</v>
      </c>
      <c r="DC320" s="124">
        <v>0</v>
      </c>
      <c r="DD320" s="124">
        <f t="shared" si="1221"/>
        <v>0</v>
      </c>
      <c r="DE320" s="141"/>
      <c r="DF320" s="124">
        <f>(DE320*$E320*$G320*$H320*$N320*$DF$13)</f>
        <v>0</v>
      </c>
      <c r="DG320" s="124">
        <v>0</v>
      </c>
      <c r="DH320" s="124">
        <f>(DG320*$E320*$G320*$H320*$N320*$DH$13)</f>
        <v>0</v>
      </c>
      <c r="DI320" s="124"/>
      <c r="DJ320" s="124">
        <f t="shared" si="1242"/>
        <v>0</v>
      </c>
      <c r="DK320" s="124">
        <v>0</v>
      </c>
      <c r="DL320" s="129">
        <f>(DK320*$E320*$G320*$H320*$P320*$DL$13)</f>
        <v>0</v>
      </c>
      <c r="DM320" s="124">
        <f t="shared" si="1223"/>
        <v>1860</v>
      </c>
      <c r="DN320" s="124">
        <f t="shared" si="1223"/>
        <v>179162363.37720004</v>
      </c>
    </row>
    <row r="321" spans="1:118" s="236" customFormat="1" ht="15.75" customHeight="1" x14ac:dyDescent="0.25">
      <c r="A321" s="104">
        <v>30</v>
      </c>
      <c r="B321" s="143"/>
      <c r="C321" s="143"/>
      <c r="D321" s="106" t="s">
        <v>718</v>
      </c>
      <c r="E321" s="107">
        <f t="shared" si="1082"/>
        <v>23460</v>
      </c>
      <c r="F321" s="108">
        <v>23500</v>
      </c>
      <c r="G321" s="144"/>
      <c r="H321" s="120"/>
      <c r="I321" s="121"/>
      <c r="J321" s="121"/>
      <c r="K321" s="121"/>
      <c r="L321" s="121"/>
      <c r="M321" s="133">
        <v>1.4</v>
      </c>
      <c r="N321" s="133">
        <v>1.68</v>
      </c>
      <c r="O321" s="133">
        <v>2.23</v>
      </c>
      <c r="P321" s="134">
        <v>2.57</v>
      </c>
      <c r="Q321" s="115">
        <f>SUM(Q322:Q336)</f>
        <v>1505</v>
      </c>
      <c r="R321" s="115">
        <f t="shared" ref="R321:Z321" si="1246">SUM(R322:R336)</f>
        <v>69010206.773200005</v>
      </c>
      <c r="S321" s="115">
        <f t="shared" si="1246"/>
        <v>9</v>
      </c>
      <c r="T321" s="115">
        <f t="shared" si="1246"/>
        <v>365526.82320000004</v>
      </c>
      <c r="U321" s="115">
        <f t="shared" si="1246"/>
        <v>421</v>
      </c>
      <c r="V321" s="115">
        <f t="shared" si="1246"/>
        <v>12795792.09048</v>
      </c>
      <c r="W321" s="115">
        <f t="shared" si="1246"/>
        <v>30</v>
      </c>
      <c r="X321" s="115">
        <f t="shared" si="1246"/>
        <v>812777.84419999993</v>
      </c>
      <c r="Y321" s="115">
        <f t="shared" si="1246"/>
        <v>159</v>
      </c>
      <c r="Z321" s="115">
        <f t="shared" si="1246"/>
        <v>17413301.34133333</v>
      </c>
      <c r="AA321" s="115"/>
      <c r="AB321" s="115"/>
      <c r="AC321" s="115">
        <f t="shared" ref="AC321:AH321" si="1247">SUM(AC322:AC336)</f>
        <v>0</v>
      </c>
      <c r="AD321" s="115">
        <f t="shared" si="1247"/>
        <v>0</v>
      </c>
      <c r="AE321" s="115">
        <f t="shared" si="1247"/>
        <v>0</v>
      </c>
      <c r="AF321" s="115">
        <f t="shared" si="1247"/>
        <v>0</v>
      </c>
      <c r="AG321" s="115">
        <f t="shared" si="1247"/>
        <v>134</v>
      </c>
      <c r="AH321" s="115">
        <f t="shared" si="1247"/>
        <v>5593904.5624000011</v>
      </c>
      <c r="AI321" s="115"/>
      <c r="AJ321" s="115"/>
      <c r="AK321" s="115">
        <f t="shared" ref="AK321:CV321" si="1248">SUM(AK322:AK336)</f>
        <v>0</v>
      </c>
      <c r="AL321" s="115">
        <f t="shared" si="1248"/>
        <v>0</v>
      </c>
      <c r="AM321" s="115">
        <f t="shared" si="1248"/>
        <v>1819</v>
      </c>
      <c r="AN321" s="115">
        <f t="shared" si="1248"/>
        <v>71847195.009333327</v>
      </c>
      <c r="AO321" s="115">
        <f t="shared" si="1248"/>
        <v>94</v>
      </c>
      <c r="AP321" s="115">
        <f t="shared" si="1248"/>
        <v>3007032.6439999994</v>
      </c>
      <c r="AQ321" s="115">
        <f t="shared" si="1248"/>
        <v>0</v>
      </c>
      <c r="AR321" s="115">
        <f t="shared" si="1248"/>
        <v>0</v>
      </c>
      <c r="AS321" s="115">
        <f t="shared" si="1248"/>
        <v>10</v>
      </c>
      <c r="AT321" s="115">
        <f t="shared" si="1248"/>
        <v>857012.68352000008</v>
      </c>
      <c r="AU321" s="115">
        <f t="shared" si="1248"/>
        <v>86</v>
      </c>
      <c r="AV321" s="115">
        <f t="shared" si="1248"/>
        <v>3090544.4662400004</v>
      </c>
      <c r="AW321" s="115">
        <f t="shared" si="1248"/>
        <v>0</v>
      </c>
      <c r="AX321" s="115">
        <f t="shared" si="1248"/>
        <v>0</v>
      </c>
      <c r="AY321" s="115">
        <f t="shared" si="1248"/>
        <v>0</v>
      </c>
      <c r="AZ321" s="115">
        <f t="shared" si="1248"/>
        <v>0</v>
      </c>
      <c r="BA321" s="115">
        <f t="shared" si="1248"/>
        <v>0</v>
      </c>
      <c r="BB321" s="115">
        <f t="shared" si="1248"/>
        <v>0</v>
      </c>
      <c r="BC321" s="115">
        <f t="shared" si="1248"/>
        <v>0</v>
      </c>
      <c r="BD321" s="115">
        <f t="shared" si="1248"/>
        <v>0</v>
      </c>
      <c r="BE321" s="115">
        <f t="shared" si="1248"/>
        <v>0</v>
      </c>
      <c r="BF321" s="115">
        <f t="shared" si="1248"/>
        <v>0</v>
      </c>
      <c r="BG321" s="115">
        <f t="shared" si="1248"/>
        <v>0</v>
      </c>
      <c r="BH321" s="115">
        <f t="shared" si="1248"/>
        <v>0</v>
      </c>
      <c r="BI321" s="115">
        <f t="shared" si="1248"/>
        <v>157</v>
      </c>
      <c r="BJ321" s="115">
        <f t="shared" si="1248"/>
        <v>4209096.7519999985</v>
      </c>
      <c r="BK321" s="115">
        <f t="shared" si="1248"/>
        <v>1298</v>
      </c>
      <c r="BL321" s="115">
        <f t="shared" si="1248"/>
        <v>58743846.108640015</v>
      </c>
      <c r="BM321" s="115">
        <f t="shared" si="1248"/>
        <v>154</v>
      </c>
      <c r="BN321" s="115">
        <f t="shared" si="1248"/>
        <v>4995888.0159999989</v>
      </c>
      <c r="BO321" s="115">
        <f t="shared" si="1248"/>
        <v>0</v>
      </c>
      <c r="BP321" s="115">
        <f t="shared" si="1248"/>
        <v>0</v>
      </c>
      <c r="BQ321" s="115">
        <f t="shared" si="1248"/>
        <v>107</v>
      </c>
      <c r="BR321" s="115">
        <f t="shared" si="1248"/>
        <v>2710409.1839999999</v>
      </c>
      <c r="BS321" s="115">
        <f t="shared" si="1248"/>
        <v>76</v>
      </c>
      <c r="BT321" s="115">
        <f t="shared" si="1248"/>
        <v>2079635.9471999998</v>
      </c>
      <c r="BU321" s="115">
        <f t="shared" si="1248"/>
        <v>213</v>
      </c>
      <c r="BV321" s="115">
        <f t="shared" si="1248"/>
        <v>7050185.8156799991</v>
      </c>
      <c r="BW321" s="115">
        <f t="shared" si="1248"/>
        <v>178</v>
      </c>
      <c r="BX321" s="115">
        <f t="shared" si="1248"/>
        <v>6357399.5519999992</v>
      </c>
      <c r="BY321" s="115">
        <f t="shared" si="1248"/>
        <v>10</v>
      </c>
      <c r="BZ321" s="115">
        <f t="shared" si="1248"/>
        <v>282498.53333333327</v>
      </c>
      <c r="CA321" s="115">
        <f t="shared" si="1248"/>
        <v>160</v>
      </c>
      <c r="CB321" s="115">
        <f t="shared" si="1248"/>
        <v>4457564.0666666664</v>
      </c>
      <c r="CC321" s="115">
        <f t="shared" si="1248"/>
        <v>5</v>
      </c>
      <c r="CD321" s="115">
        <f t="shared" si="1248"/>
        <v>233225.53333333335</v>
      </c>
      <c r="CE321" s="115">
        <f t="shared" si="1248"/>
        <v>173</v>
      </c>
      <c r="CF321" s="115">
        <f t="shared" si="1248"/>
        <v>4806679.6960000005</v>
      </c>
      <c r="CG321" s="115">
        <f t="shared" si="1248"/>
        <v>0</v>
      </c>
      <c r="CH321" s="115">
        <f t="shared" si="1248"/>
        <v>0</v>
      </c>
      <c r="CI321" s="115">
        <f t="shared" si="1248"/>
        <v>5</v>
      </c>
      <c r="CJ321" s="115">
        <f t="shared" si="1248"/>
        <v>112999.41333333332</v>
      </c>
      <c r="CK321" s="115">
        <f t="shared" si="1248"/>
        <v>18</v>
      </c>
      <c r="CL321" s="115">
        <f t="shared" si="1248"/>
        <v>316923.93599999999</v>
      </c>
      <c r="CM321" s="115">
        <f t="shared" si="1248"/>
        <v>87</v>
      </c>
      <c r="CN321" s="115">
        <f t="shared" si="1248"/>
        <v>1917245.2786666665</v>
      </c>
      <c r="CO321" s="115">
        <f t="shared" si="1248"/>
        <v>211</v>
      </c>
      <c r="CP321" s="115">
        <f t="shared" si="1248"/>
        <v>4021859.3520000004</v>
      </c>
      <c r="CQ321" s="115">
        <f t="shared" si="1248"/>
        <v>180</v>
      </c>
      <c r="CR321" s="115">
        <f t="shared" si="1248"/>
        <v>4032699.4119999986</v>
      </c>
      <c r="CS321" s="115">
        <f t="shared" si="1248"/>
        <v>517</v>
      </c>
      <c r="CT321" s="115">
        <f t="shared" si="1248"/>
        <v>14770074.479999997</v>
      </c>
      <c r="CU321" s="115">
        <f t="shared" si="1248"/>
        <v>146</v>
      </c>
      <c r="CV321" s="115">
        <f t="shared" si="1248"/>
        <v>4106608.9120000005</v>
      </c>
      <c r="CW321" s="115">
        <f t="shared" ref="CW321:DN321" si="1249">SUM(CW322:CW336)</f>
        <v>260</v>
      </c>
      <c r="CX321" s="115">
        <f t="shared" si="1249"/>
        <v>8787938.0960000008</v>
      </c>
      <c r="CY321" s="115">
        <f t="shared" si="1249"/>
        <v>30</v>
      </c>
      <c r="CZ321" s="115">
        <f t="shared" si="1249"/>
        <v>915295.24800000002</v>
      </c>
      <c r="DA321" s="115">
        <f t="shared" si="1249"/>
        <v>0</v>
      </c>
      <c r="DB321" s="115">
        <f t="shared" si="1249"/>
        <v>0</v>
      </c>
      <c r="DC321" s="115">
        <f t="shared" si="1249"/>
        <v>0</v>
      </c>
      <c r="DD321" s="115">
        <f t="shared" si="1249"/>
        <v>0</v>
      </c>
      <c r="DE321" s="115">
        <f t="shared" si="1249"/>
        <v>16</v>
      </c>
      <c r="DF321" s="115">
        <f t="shared" si="1249"/>
        <v>461983.64799999999</v>
      </c>
      <c r="DG321" s="115">
        <f t="shared" si="1249"/>
        <v>82</v>
      </c>
      <c r="DH321" s="115">
        <f t="shared" si="1249"/>
        <v>2281536.9919999996</v>
      </c>
      <c r="DI321" s="115">
        <f t="shared" si="1249"/>
        <v>32</v>
      </c>
      <c r="DJ321" s="115">
        <f t="shared" si="1249"/>
        <v>903726.8861333332</v>
      </c>
      <c r="DK321" s="115">
        <f t="shared" si="1249"/>
        <v>83</v>
      </c>
      <c r="DL321" s="115">
        <f t="shared" si="1249"/>
        <v>2420231.5709333331</v>
      </c>
      <c r="DM321" s="115">
        <f t="shared" si="1249"/>
        <v>8465</v>
      </c>
      <c r="DN321" s="115">
        <f t="shared" si="1249"/>
        <v>325768846.66782659</v>
      </c>
    </row>
    <row r="322" spans="1:118" ht="30" customHeight="1" x14ac:dyDescent="0.25">
      <c r="A322" s="104"/>
      <c r="B322" s="135">
        <v>277</v>
      </c>
      <c r="C322" s="235" t="s">
        <v>719</v>
      </c>
      <c r="D322" s="118" t="s">
        <v>720</v>
      </c>
      <c r="E322" s="107">
        <f t="shared" si="1082"/>
        <v>23460</v>
      </c>
      <c r="F322" s="108">
        <v>23500</v>
      </c>
      <c r="G322" s="136">
        <v>0.86</v>
      </c>
      <c r="H322" s="120">
        <v>1</v>
      </c>
      <c r="I322" s="121"/>
      <c r="J322" s="121"/>
      <c r="K322" s="121"/>
      <c r="L322" s="121"/>
      <c r="M322" s="122">
        <v>1.4</v>
      </c>
      <c r="N322" s="122">
        <v>1.68</v>
      </c>
      <c r="O322" s="122">
        <v>2.23</v>
      </c>
      <c r="P322" s="123">
        <v>2.57</v>
      </c>
      <c r="Q322" s="124">
        <v>215</v>
      </c>
      <c r="R322" s="124">
        <f t="shared" si="1169"/>
        <v>6681090.3133333335</v>
      </c>
      <c r="S322" s="124">
        <v>0</v>
      </c>
      <c r="T322" s="124">
        <f t="shared" si="1118"/>
        <v>0</v>
      </c>
      <c r="U322" s="124">
        <v>200</v>
      </c>
      <c r="V322" s="124">
        <f t="shared" ref="V322:V336" si="1250">(U322*$E322*$G322*$H322*$M322*$V$13)/12*11+(U322*$F322*$G322*$H322*$M322*$V$13)/12</f>
        <v>6955113.8906666674</v>
      </c>
      <c r="W322" s="124"/>
      <c r="X322" s="124">
        <f t="shared" ref="X322:X336" si="1251">(W322*$E322*$G322*$H322*$M322*$X$13)</f>
        <v>0</v>
      </c>
      <c r="Y322" s="124">
        <v>0</v>
      </c>
      <c r="Z322" s="124">
        <f t="shared" si="1168"/>
        <v>0</v>
      </c>
      <c r="AA322" s="124"/>
      <c r="AB322" s="124"/>
      <c r="AC322" s="124"/>
      <c r="AD322" s="124">
        <f t="shared" ref="AD322:AD336" si="1252">(AC322*$E322*$G322*$H322*$M322*$AD$13)</f>
        <v>0</v>
      </c>
      <c r="AE322" s="124"/>
      <c r="AF322" s="124"/>
      <c r="AG322" s="124">
        <v>41</v>
      </c>
      <c r="AH322" s="124">
        <f t="shared" ref="AH322:AH336" si="1253">(AG322*$E322*$G322*$H322*$M322*$AH$13)/12*11+(AG322*$F322*$G322*$H322*$M322*$AH$13)/12</f>
        <v>1274068.3853333334</v>
      </c>
      <c r="AI322" s="124"/>
      <c r="AJ322" s="124"/>
      <c r="AK322" s="124"/>
      <c r="AL322" s="124">
        <f t="shared" ref="AL322:AL336" si="1254">(AK322*$E322*$G322*$H322*$M322*$AL$13)</f>
        <v>0</v>
      </c>
      <c r="AM322" s="124">
        <v>350</v>
      </c>
      <c r="AN322" s="124">
        <f t="shared" ref="AN322:AN336" si="1255">(AM322*$E322*$G322*$H322*$M322*$AN$13)/12*11+(AM322*$F322*$G322*$H322*$M322*$AN$13)/12</f>
        <v>10876193.533333335</v>
      </c>
      <c r="AO322" s="124">
        <v>84</v>
      </c>
      <c r="AP322" s="124">
        <f t="shared" ref="AP322:AP329" si="1256">(AO322*$E322*$G322*$H322*$M322*$AP$13)/12*11+(AO322*$F322*$G322*$H322*$M322*$AP$13)/12</f>
        <v>2610286.4479999999</v>
      </c>
      <c r="AQ322" s="124"/>
      <c r="AR322" s="124">
        <f t="shared" ref="AR322:AR336" si="1257">(AQ322*$E322*$G322*$H322*$N322*$AR$13)</f>
        <v>0</v>
      </c>
      <c r="AS322" s="139">
        <v>0</v>
      </c>
      <c r="AT322" s="124">
        <f>(AS322*$E322*$G322*$H322*$N322*$AT$13)/12*4+(AS322*$E322*$G322*$H322*$N322*$AT$15)/12*8</f>
        <v>0</v>
      </c>
      <c r="AU322" s="124">
        <v>28</v>
      </c>
      <c r="AV322" s="129">
        <f t="shared" ref="AV322:AV334" si="1258">(AU322*$E322*$G322*$H322*$N322*$AV$13)/12*11+(AU322*$F322*$G322*$H322*$N322*$AV$13)/12</f>
        <v>1044114.5792000002</v>
      </c>
      <c r="AW322" s="124"/>
      <c r="AX322" s="124">
        <f t="shared" ref="AX322:AX336" si="1259">(AW322*$E322*$G322*$H322*$M322*$AX$13)</f>
        <v>0</v>
      </c>
      <c r="AY322" s="124"/>
      <c r="AZ322" s="124">
        <f t="shared" ref="AZ322:AZ336" si="1260">(AY322*$E322*$G322*$H322*$M322*$AZ$13)</f>
        <v>0</v>
      </c>
      <c r="BA322" s="124"/>
      <c r="BB322" s="124">
        <f t="shared" ref="BB322:BB336" si="1261">(BA322*$E322*$G322*$H322*$M322*$BB$13)</f>
        <v>0</v>
      </c>
      <c r="BC322" s="124">
        <v>0</v>
      </c>
      <c r="BD322" s="124">
        <f t="shared" ref="BD322:BD336" si="1262">(BC322*$E322*$G322*$H322*$M322*$BD$13)</f>
        <v>0</v>
      </c>
      <c r="BE322" s="124">
        <v>0</v>
      </c>
      <c r="BF322" s="124">
        <f t="shared" ref="BF322:BF336" si="1263">(BE322*$E322*$G322*$H322*$M322*$BF$13)</f>
        <v>0</v>
      </c>
      <c r="BG322" s="124">
        <v>0</v>
      </c>
      <c r="BH322" s="124">
        <f t="shared" ref="BH322:BH336" si="1264">(BG322*$E322*$G322*$H322*$M322*$BH$13)</f>
        <v>0</v>
      </c>
      <c r="BI322" s="124">
        <v>45</v>
      </c>
      <c r="BJ322" s="124">
        <f t="shared" ref="BJ322:BJ335" si="1265">(BI322*$E322*$G322*$H322*$M322*$BJ$13)/12*11+(BI322*$F322*$G322*$H322*$M322*$BJ$13)/12</f>
        <v>1525492.0799999996</v>
      </c>
      <c r="BK322" s="124">
        <v>123</v>
      </c>
      <c r="BL322" s="124">
        <f t="shared" ref="BL322:BL336" si="1266">(BK322*$E322*$G322*$H322*$N322*$BL$13)/12*11+(BK322*$F322*$G322*$H322*$N322*$BL$13)/12</f>
        <v>4586646.1872000005</v>
      </c>
      <c r="BM322" s="124">
        <v>124</v>
      </c>
      <c r="BN322" s="124">
        <f t="shared" ref="BN322:BN327" si="1267">(BM322*$E322*$G322*$H322*$N322*$BN$13)/12*11+(BM322*$F322*$G322*$H322*$N322*$BN$13)/12</f>
        <v>4203578.175999999</v>
      </c>
      <c r="BO322" s="124">
        <v>0</v>
      </c>
      <c r="BP322" s="124">
        <f t="shared" ref="BP322:BP336" si="1268">(BO322*$E322*$G322*$H322*$N322*$BP$13)</f>
        <v>0</v>
      </c>
      <c r="BQ322" s="124">
        <v>15</v>
      </c>
      <c r="BR322" s="124">
        <f t="shared" ref="BR322:BR333" si="1269">(BQ322*$E322*$G322*$H322*$N322*$BR$13)/12*11+(BQ322*$F322*$G322*$H322*$N322*$BR$13)/12</f>
        <v>508497.36000000004</v>
      </c>
      <c r="BS322" s="124">
        <v>50</v>
      </c>
      <c r="BT322" s="124">
        <f t="shared" ref="BT322:BT326" si="1270">(BS322*$E322*$G322*$H322*$N322*$BT$13)/12*11+(BS322*$F322*$G322*$H322*$N322*$BT$13)/12</f>
        <v>1525492.0799999998</v>
      </c>
      <c r="BU322" s="124">
        <v>65</v>
      </c>
      <c r="BV322" s="124">
        <f t="shared" ref="BV322:BV327" si="1271">(BU322*$E322*$G322*$H322*$N322*$BV$13)/12*11+(BU322*$F322*$G322*$H322*$N322*$BV$13)/12</f>
        <v>2644186.2720000003</v>
      </c>
      <c r="BW322" s="124">
        <v>65</v>
      </c>
      <c r="BX322" s="129">
        <f t="shared" ref="BX322:BX342" si="1272">(BW322*$E322*$G322*$H322*$N322*$BX$13)/12*11+(BW322*$F322*$G322*$H322*$N322*$BX$13)/12</f>
        <v>2644186.2720000003</v>
      </c>
      <c r="BY322" s="124">
        <v>10</v>
      </c>
      <c r="BZ322" s="124">
        <f>(BY322*$E322*$G322*$H322*$M322*$BZ$13)/12*11+(BY322*$F322*$G322*$H322*$M322*$BZ$13)/12</f>
        <v>282498.53333333327</v>
      </c>
      <c r="CA322" s="124">
        <v>150</v>
      </c>
      <c r="CB322" s="124">
        <f t="shared" ref="CB322:CB326" si="1273">(CA322*$E322*$G322*$H322*$M322*$CB$13)/12*11+(CA322*$F322*$G322*$H322*$M322*$CB$13)/12</f>
        <v>4237478</v>
      </c>
      <c r="CC322" s="124">
        <v>0</v>
      </c>
      <c r="CD322" s="124">
        <f t="shared" ref="CD322:CD327" si="1274">(CC322*$E322*$G322*$H322*$M322*$CD$13)</f>
        <v>0</v>
      </c>
      <c r="CE322" s="124">
        <v>80</v>
      </c>
      <c r="CF322" s="124">
        <f t="shared" ref="CF322:CF327" si="1275">(CE322*$E322*$G322*$H322*$N322*$CF$13)/12*11+(CE322*$F322*$G322*$H322*$N322*$CF$13)/12</f>
        <v>2711985.92</v>
      </c>
      <c r="CG322" s="124"/>
      <c r="CH322" s="124">
        <f t="shared" ref="CH322:CH336" si="1276">(CG322*$E322*$G322*$H322*$M322*$CH$13)</f>
        <v>0</v>
      </c>
      <c r="CI322" s="124">
        <v>5</v>
      </c>
      <c r="CJ322" s="124">
        <f>(CI322*$E322*$G322*$H322*$M322*$CJ$13)/12*11+(CI322*$F322*$G322*$H322*$M322*$CJ$13)/12</f>
        <v>112999.41333333332</v>
      </c>
      <c r="CK322" s="124"/>
      <c r="CL322" s="124">
        <f>(CK322*$E322*$G322*$H322*$M322*$CL$13)</f>
        <v>0</v>
      </c>
      <c r="CM322" s="124">
        <v>25</v>
      </c>
      <c r="CN322" s="124">
        <f t="shared" ref="CN322:CN334" si="1277">(CM322*$E322*$G322*$H322*$M322*$CN$13)/12*11+(CM322*$F322*$G322*$H322*$M322*$CN$13)/12</f>
        <v>706246.33333333337</v>
      </c>
      <c r="CO322" s="124">
        <v>66</v>
      </c>
      <c r="CP322" s="124">
        <f t="shared" ref="CP322:CP327" si="1278">(CO322*$E322*$G322*$H322*$M322*$CP$13)/12*11+(CO322*$F322*$G322*$H322*$M322*$CP$13)/12</f>
        <v>1678041.2879999999</v>
      </c>
      <c r="CQ322" s="124">
        <v>67</v>
      </c>
      <c r="CR322" s="124">
        <f t="shared" ref="CR322:CR335" si="1279">(CQ322*$E322*$G322*$H322*$M322*$CR$13)/12*11+(CQ322*$F322*$G322*$H322*$M322*$CR$13)/12</f>
        <v>1892740.1733333329</v>
      </c>
      <c r="CS322" s="124">
        <v>200</v>
      </c>
      <c r="CT322" s="124">
        <f t="shared" ref="CT322:CT328" si="1280">(CS322*$E322*$G322*$H322*$N322*$CT$13)/12*11+(CS322*$F322*$G322*$H322*$N322*$CT$13)/12</f>
        <v>6779964.7999999989</v>
      </c>
      <c r="CU322" s="124">
        <v>60</v>
      </c>
      <c r="CV322" s="124">
        <f t="shared" ref="CV322:CV326" si="1281">(CU322*$E322*$G322*$H322*$N322*$CV$13)/12*11+(CU322*$F322*$G322*$H322*$N322*$CV$13)/12</f>
        <v>2033989.4400000002</v>
      </c>
      <c r="CW322" s="124">
        <v>257</v>
      </c>
      <c r="CX322" s="124">
        <f t="shared" ref="CX322:CX325" si="1282">(CW322*$E322*$G322*$H322*$N322*$CX$13)/12*11+(CW322*$F322*$G322*$H322*$N322*$CX$13)/12</f>
        <v>8712254.7680000011</v>
      </c>
      <c r="CY322" s="140">
        <v>30</v>
      </c>
      <c r="CZ322" s="124">
        <f>(CY322*$E322*$G322*$H322*$N322*$CZ$13)/12*11+(CY322*$F322*$G322*$H322*$N322*$CZ$13)/12</f>
        <v>915295.24800000002</v>
      </c>
      <c r="DA322" s="124">
        <v>0</v>
      </c>
      <c r="DB322" s="129">
        <f t="shared" ref="DB322:DB336" si="1283">(DA322*$E322*$G322*$H322*$N322*$DB$13)</f>
        <v>0</v>
      </c>
      <c r="DC322" s="124"/>
      <c r="DD322" s="124">
        <f t="shared" ref="DD322:DD336" si="1284">(DC322*$E322*$G322*$H322*$N322*$DD$13)</f>
        <v>0</v>
      </c>
      <c r="DE322" s="141">
        <v>10</v>
      </c>
      <c r="DF322" s="124">
        <f t="shared" ref="DF322:DF327" si="1285">(DE322*$E322*$G322*$H322*$N322*$DF$13)/12*11+(DE322*$F322*$G322*$H322*$N322*$DF$13)/12</f>
        <v>338998.24</v>
      </c>
      <c r="DG322" s="124">
        <v>38</v>
      </c>
      <c r="DH322" s="124">
        <f t="shared" ref="DH322:DH327" si="1286">(DG322*$E322*$G322*$H322*$N322*$DH$13)/12*11+(DG322*$F322*$G322*$H322*$N322*$DH$13)/12</f>
        <v>1288193.3119999997</v>
      </c>
      <c r="DI322" s="124">
        <v>15</v>
      </c>
      <c r="DJ322" s="124">
        <f t="shared" ref="DJ322:DJ326" si="1287">(DI322*$E322*$G322*$H322*$O322*$DJ$13)/12*11+(DI322*$F322*$G322*$H322*$O322*$DJ$13)/12</f>
        <v>539975.76799999992</v>
      </c>
      <c r="DK322" s="124">
        <v>20</v>
      </c>
      <c r="DL322" s="129">
        <f t="shared" ref="DL322:DL326" si="1288">(DK322*$E322*$G322*$H322*$P322*$DL$13)/12*11+(DK322*$F322*$G322*$H322*$P322*$DL$13)/12</f>
        <v>829738.54933333327</v>
      </c>
      <c r="DM322" s="124">
        <f t="shared" ref="DM322:DN336" si="1289">SUM(Q322,S322,U322,W322,Y322,AA322,AC322,AE322,AG322,AI322,AK322,AM322,AS322,AW322,AY322,CC322,AO322,BC322,BE322,BG322,CQ322,BI322,BK322,AQ322,BO322,AU322,CS322,BQ322,CU322,BS322,BU322,BW322,CE322,BY322,CA322,CG322,CI322,CK322,CM322,CO322,CW322,CY322,BM322,BA322,DA322,DC322,DE322,DG322,DI322,DK322)</f>
        <v>2438</v>
      </c>
      <c r="DN322" s="124">
        <f t="shared" si="1289"/>
        <v>80139345.363733336</v>
      </c>
    </row>
    <row r="323" spans="1:118" ht="30" customHeight="1" x14ac:dyDescent="0.25">
      <c r="A323" s="104"/>
      <c r="B323" s="135">
        <v>278</v>
      </c>
      <c r="C323" s="235" t="s">
        <v>721</v>
      </c>
      <c r="D323" s="118" t="s">
        <v>722</v>
      </c>
      <c r="E323" s="107">
        <f t="shared" si="1082"/>
        <v>23460</v>
      </c>
      <c r="F323" s="108">
        <v>23500</v>
      </c>
      <c r="G323" s="136">
        <v>0.49</v>
      </c>
      <c r="H323" s="120">
        <v>1</v>
      </c>
      <c r="I323" s="121"/>
      <c r="J323" s="121"/>
      <c r="K323" s="121"/>
      <c r="L323" s="121"/>
      <c r="M323" s="122">
        <v>1.4</v>
      </c>
      <c r="N323" s="122">
        <v>1.68</v>
      </c>
      <c r="O323" s="122">
        <v>2.23</v>
      </c>
      <c r="P323" s="123">
        <v>2.57</v>
      </c>
      <c r="Q323" s="124">
        <v>128</v>
      </c>
      <c r="R323" s="124">
        <f t="shared" si="1169"/>
        <v>2266295.2106666663</v>
      </c>
      <c r="S323" s="124">
        <v>2</v>
      </c>
      <c r="T323" s="124">
        <f t="shared" si="1118"/>
        <v>35410.862666666661</v>
      </c>
      <c r="U323" s="124">
        <v>20</v>
      </c>
      <c r="V323" s="124">
        <f t="shared" si="1250"/>
        <v>396279.74493333336</v>
      </c>
      <c r="W323" s="124"/>
      <c r="X323" s="124">
        <f t="shared" si="1251"/>
        <v>0</v>
      </c>
      <c r="Y323" s="124">
        <v>0</v>
      </c>
      <c r="Z323" s="124">
        <f t="shared" si="1168"/>
        <v>0</v>
      </c>
      <c r="AA323" s="124"/>
      <c r="AB323" s="124"/>
      <c r="AC323" s="124"/>
      <c r="AD323" s="124">
        <f t="shared" si="1252"/>
        <v>0</v>
      </c>
      <c r="AE323" s="124"/>
      <c r="AF323" s="124"/>
      <c r="AG323" s="124">
        <v>13</v>
      </c>
      <c r="AH323" s="124">
        <f t="shared" si="1253"/>
        <v>230170.60733333338</v>
      </c>
      <c r="AI323" s="124"/>
      <c r="AJ323" s="124"/>
      <c r="AK323" s="124"/>
      <c r="AL323" s="124">
        <f t="shared" si="1254"/>
        <v>0</v>
      </c>
      <c r="AM323" s="124">
        <v>410</v>
      </c>
      <c r="AN323" s="124">
        <f t="shared" si="1255"/>
        <v>7259226.8466666667</v>
      </c>
      <c r="AO323" s="124">
        <v>2</v>
      </c>
      <c r="AP323" s="124">
        <f t="shared" si="1256"/>
        <v>35410.862666666661</v>
      </c>
      <c r="AQ323" s="124"/>
      <c r="AR323" s="124">
        <f t="shared" si="1257"/>
        <v>0</v>
      </c>
      <c r="AS323" s="140">
        <v>0</v>
      </c>
      <c r="AT323" s="124">
        <f>(AS323*$E323*$G323*$H323*$N323*$AT$13)/12*4+(AS323*$E323*$G323*$H323*$N323*$AT$15)/12*8</f>
        <v>0</v>
      </c>
      <c r="AU323" s="124">
        <v>22</v>
      </c>
      <c r="AV323" s="129">
        <f t="shared" si="1258"/>
        <v>467423.38719999994</v>
      </c>
      <c r="AW323" s="124"/>
      <c r="AX323" s="124">
        <f t="shared" si="1259"/>
        <v>0</v>
      </c>
      <c r="AY323" s="124"/>
      <c r="AZ323" s="124">
        <f t="shared" si="1260"/>
        <v>0</v>
      </c>
      <c r="BA323" s="124"/>
      <c r="BB323" s="124">
        <f t="shared" si="1261"/>
        <v>0</v>
      </c>
      <c r="BC323" s="124">
        <v>0</v>
      </c>
      <c r="BD323" s="124">
        <f t="shared" si="1262"/>
        <v>0</v>
      </c>
      <c r="BE323" s="124">
        <v>0</v>
      </c>
      <c r="BF323" s="124">
        <f t="shared" si="1263"/>
        <v>0</v>
      </c>
      <c r="BG323" s="124">
        <v>0</v>
      </c>
      <c r="BH323" s="124">
        <f t="shared" si="1264"/>
        <v>0</v>
      </c>
      <c r="BI323" s="124">
        <v>82</v>
      </c>
      <c r="BJ323" s="124">
        <f t="shared" si="1265"/>
        <v>1583831.3119999997</v>
      </c>
      <c r="BK323" s="124">
        <v>450</v>
      </c>
      <c r="BL323" s="124">
        <f t="shared" si="1266"/>
        <v>9560932.9200000018</v>
      </c>
      <c r="BM323" s="124"/>
      <c r="BN323" s="124">
        <f t="shared" si="1267"/>
        <v>0</v>
      </c>
      <c r="BO323" s="124">
        <v>0</v>
      </c>
      <c r="BP323" s="124">
        <f t="shared" si="1268"/>
        <v>0</v>
      </c>
      <c r="BQ323" s="124">
        <v>60</v>
      </c>
      <c r="BR323" s="124">
        <f t="shared" si="1269"/>
        <v>1158900.96</v>
      </c>
      <c r="BS323" s="124">
        <v>13</v>
      </c>
      <c r="BT323" s="124">
        <f t="shared" si="1270"/>
        <v>225985.68720000004</v>
      </c>
      <c r="BU323" s="124">
        <v>75</v>
      </c>
      <c r="BV323" s="124">
        <f t="shared" si="1271"/>
        <v>1738351.4399999997</v>
      </c>
      <c r="BW323" s="124">
        <v>55</v>
      </c>
      <c r="BX323" s="129">
        <f t="shared" si="1272"/>
        <v>1274791.0559999999</v>
      </c>
      <c r="BY323" s="124">
        <v>0</v>
      </c>
      <c r="BZ323" s="124">
        <f t="shared" ref="BZ323:BZ336" si="1290">(BY323*$E323*$G323*$H323*$M323*$BZ$13)</f>
        <v>0</v>
      </c>
      <c r="CA323" s="124"/>
      <c r="CB323" s="124">
        <f t="shared" si="1273"/>
        <v>0</v>
      </c>
      <c r="CC323" s="124">
        <v>0</v>
      </c>
      <c r="CD323" s="124">
        <f t="shared" si="1274"/>
        <v>0</v>
      </c>
      <c r="CE323" s="124">
        <v>60</v>
      </c>
      <c r="CF323" s="124">
        <f t="shared" si="1275"/>
        <v>1158900.96</v>
      </c>
      <c r="CG323" s="124"/>
      <c r="CH323" s="124">
        <f t="shared" si="1276"/>
        <v>0</v>
      </c>
      <c r="CI323" s="124"/>
      <c r="CJ323" s="124">
        <f t="shared" ref="CJ323:CJ336" si="1291">(CI323*$E323*$G323*$H323*$M323*$CJ$13)</f>
        <v>0</v>
      </c>
      <c r="CK323" s="124"/>
      <c r="CL323" s="124">
        <f>(CK323*$E323*$G323*$H323*$M323*$CL$13)</f>
        <v>0</v>
      </c>
      <c r="CM323" s="124">
        <v>42</v>
      </c>
      <c r="CN323" s="124">
        <f t="shared" si="1277"/>
        <v>676025.55999999994</v>
      </c>
      <c r="CO323" s="124">
        <v>120</v>
      </c>
      <c r="CP323" s="124">
        <f t="shared" si="1278"/>
        <v>1738351.4400000002</v>
      </c>
      <c r="CQ323" s="124">
        <v>80</v>
      </c>
      <c r="CR323" s="124">
        <f t="shared" si="1279"/>
        <v>1287667.7333333329</v>
      </c>
      <c r="CS323" s="124">
        <v>192</v>
      </c>
      <c r="CT323" s="124">
        <f t="shared" si="1280"/>
        <v>3708483.0719999997</v>
      </c>
      <c r="CU323" s="124">
        <v>40</v>
      </c>
      <c r="CV323" s="124">
        <f t="shared" si="1281"/>
        <v>772600.64</v>
      </c>
      <c r="CW323" s="124"/>
      <c r="CX323" s="124">
        <f t="shared" si="1282"/>
        <v>0</v>
      </c>
      <c r="CY323" s="140">
        <v>0</v>
      </c>
      <c r="CZ323" s="124">
        <f t="shared" ref="CZ323:CZ336" si="1292">(CY323*$E323*$G323*$H323*$N323*$CZ$13)</f>
        <v>0</v>
      </c>
      <c r="DA323" s="124">
        <v>0</v>
      </c>
      <c r="DB323" s="129">
        <f t="shared" si="1283"/>
        <v>0</v>
      </c>
      <c r="DC323" s="124"/>
      <c r="DD323" s="124">
        <f t="shared" si="1284"/>
        <v>0</v>
      </c>
      <c r="DE323" s="141">
        <v>5</v>
      </c>
      <c r="DF323" s="124">
        <f t="shared" si="1285"/>
        <v>96575.08</v>
      </c>
      <c r="DG323" s="124">
        <v>30</v>
      </c>
      <c r="DH323" s="124">
        <f t="shared" si="1286"/>
        <v>579450.48</v>
      </c>
      <c r="DI323" s="124">
        <v>15</v>
      </c>
      <c r="DJ323" s="124">
        <f t="shared" si="1287"/>
        <v>307660.61200000002</v>
      </c>
      <c r="DK323" s="124">
        <v>53</v>
      </c>
      <c r="DL323" s="129">
        <f t="shared" si="1288"/>
        <v>1252808.7282666666</v>
      </c>
      <c r="DM323" s="124">
        <f t="shared" si="1289"/>
        <v>1969</v>
      </c>
      <c r="DN323" s="124">
        <f t="shared" si="1289"/>
        <v>37811535.202933334</v>
      </c>
    </row>
    <row r="324" spans="1:118" ht="60" customHeight="1" x14ac:dyDescent="0.25">
      <c r="A324" s="104"/>
      <c r="B324" s="135">
        <v>279</v>
      </c>
      <c r="C324" s="235" t="s">
        <v>723</v>
      </c>
      <c r="D324" s="118" t="s">
        <v>724</v>
      </c>
      <c r="E324" s="107">
        <f t="shared" si="1082"/>
        <v>23460</v>
      </c>
      <c r="F324" s="108">
        <v>23500</v>
      </c>
      <c r="G324" s="136">
        <v>0.64</v>
      </c>
      <c r="H324" s="120">
        <v>1</v>
      </c>
      <c r="I324" s="121"/>
      <c r="J324" s="121"/>
      <c r="K324" s="121"/>
      <c r="L324" s="121"/>
      <c r="M324" s="122">
        <v>1.4</v>
      </c>
      <c r="N324" s="122">
        <v>1.68</v>
      </c>
      <c r="O324" s="122">
        <v>2.23</v>
      </c>
      <c r="P324" s="123">
        <v>2.57</v>
      </c>
      <c r="Q324" s="124">
        <v>2</v>
      </c>
      <c r="R324" s="124">
        <f t="shared" si="1169"/>
        <v>46250.922666666673</v>
      </c>
      <c r="S324" s="124">
        <v>0</v>
      </c>
      <c r="T324" s="124">
        <f t="shared" si="1118"/>
        <v>0</v>
      </c>
      <c r="U324" s="124">
        <v>1</v>
      </c>
      <c r="V324" s="124">
        <f t="shared" si="1250"/>
        <v>25879.493546666665</v>
      </c>
      <c r="W324" s="124"/>
      <c r="X324" s="124">
        <f t="shared" si="1251"/>
        <v>0</v>
      </c>
      <c r="Y324" s="124">
        <v>2</v>
      </c>
      <c r="Z324" s="124">
        <f>(Y324*$E324*$G324*$H324*$M324*$Z$13)/12*4+(Y324*$E324*$G324*$H324*$M324*$Z$15)/12*7+(Y324*$F324*$G324*$H324*$M324*$Z$15)/12</f>
        <v>54660.778666666665</v>
      </c>
      <c r="AA324" s="124"/>
      <c r="AB324" s="124"/>
      <c r="AC324" s="124"/>
      <c r="AD324" s="124">
        <f t="shared" si="1252"/>
        <v>0</v>
      </c>
      <c r="AE324" s="124"/>
      <c r="AF324" s="124"/>
      <c r="AG324" s="124"/>
      <c r="AH324" s="124">
        <f t="shared" si="1253"/>
        <v>0</v>
      </c>
      <c r="AI324" s="124"/>
      <c r="AJ324" s="124"/>
      <c r="AK324" s="124"/>
      <c r="AL324" s="124">
        <f t="shared" si="1254"/>
        <v>0</v>
      </c>
      <c r="AM324" s="124">
        <v>1</v>
      </c>
      <c r="AN324" s="124">
        <f t="shared" si="1255"/>
        <v>23125.461333333336</v>
      </c>
      <c r="AO324" s="124">
        <v>0</v>
      </c>
      <c r="AP324" s="124">
        <f t="shared" si="1256"/>
        <v>0</v>
      </c>
      <c r="AQ324" s="124"/>
      <c r="AR324" s="124">
        <f t="shared" si="1257"/>
        <v>0</v>
      </c>
      <c r="AS324" s="140">
        <v>0</v>
      </c>
      <c r="AT324" s="124">
        <f>(AS324*$E324*$G324*$H324*$N324*$AT$13)/12*4+(AS324*$E324*$G324*$H324*$N324*$AT$15)/12*8</f>
        <v>0</v>
      </c>
      <c r="AU324" s="124">
        <v>0</v>
      </c>
      <c r="AV324" s="129">
        <f t="shared" si="1258"/>
        <v>0</v>
      </c>
      <c r="AW324" s="124"/>
      <c r="AX324" s="124">
        <f t="shared" si="1259"/>
        <v>0</v>
      </c>
      <c r="AY324" s="124">
        <v>0</v>
      </c>
      <c r="AZ324" s="124">
        <f t="shared" si="1260"/>
        <v>0</v>
      </c>
      <c r="BA324" s="124"/>
      <c r="BB324" s="124">
        <f t="shared" si="1261"/>
        <v>0</v>
      </c>
      <c r="BC324" s="124">
        <v>0</v>
      </c>
      <c r="BD324" s="124">
        <f t="shared" si="1262"/>
        <v>0</v>
      </c>
      <c r="BE324" s="124">
        <v>0</v>
      </c>
      <c r="BF324" s="124">
        <f t="shared" si="1263"/>
        <v>0</v>
      </c>
      <c r="BG324" s="124">
        <v>0</v>
      </c>
      <c r="BH324" s="124">
        <f t="shared" si="1264"/>
        <v>0</v>
      </c>
      <c r="BI324" s="124">
        <v>0</v>
      </c>
      <c r="BJ324" s="124">
        <f t="shared" si="1265"/>
        <v>0</v>
      </c>
      <c r="BK324" s="124">
        <v>0</v>
      </c>
      <c r="BL324" s="124">
        <f t="shared" si="1266"/>
        <v>0</v>
      </c>
      <c r="BM324" s="124"/>
      <c r="BN324" s="124">
        <f t="shared" si="1267"/>
        <v>0</v>
      </c>
      <c r="BO324" s="124">
        <v>0</v>
      </c>
      <c r="BP324" s="124">
        <f t="shared" si="1268"/>
        <v>0</v>
      </c>
      <c r="BQ324" s="124">
        <v>0</v>
      </c>
      <c r="BR324" s="124">
        <f t="shared" si="1269"/>
        <v>0</v>
      </c>
      <c r="BS324" s="124">
        <v>0</v>
      </c>
      <c r="BT324" s="124">
        <f t="shared" si="1270"/>
        <v>0</v>
      </c>
      <c r="BU324" s="124">
        <v>4</v>
      </c>
      <c r="BV324" s="124">
        <f t="shared" si="1271"/>
        <v>121093.3248</v>
      </c>
      <c r="BW324" s="124">
        <v>0</v>
      </c>
      <c r="BX324" s="129">
        <f t="shared" si="1272"/>
        <v>0</v>
      </c>
      <c r="BY324" s="124">
        <v>0</v>
      </c>
      <c r="BZ324" s="124">
        <f t="shared" si="1290"/>
        <v>0</v>
      </c>
      <c r="CA324" s="124"/>
      <c r="CB324" s="124">
        <f t="shared" si="1273"/>
        <v>0</v>
      </c>
      <c r="CC324" s="124"/>
      <c r="CD324" s="124">
        <f t="shared" si="1274"/>
        <v>0</v>
      </c>
      <c r="CE324" s="124">
        <v>1</v>
      </c>
      <c r="CF324" s="124">
        <f t="shared" si="1275"/>
        <v>25227.775999999998</v>
      </c>
      <c r="CG324" s="124"/>
      <c r="CH324" s="124">
        <f t="shared" si="1276"/>
        <v>0</v>
      </c>
      <c r="CI324" s="124"/>
      <c r="CJ324" s="124">
        <f t="shared" si="1291"/>
        <v>0</v>
      </c>
      <c r="CK324" s="124"/>
      <c r="CL324" s="124">
        <f>(CK324*$E324*$G324*$H324*$M324*$CL$13)</f>
        <v>0</v>
      </c>
      <c r="CM324" s="201">
        <v>1</v>
      </c>
      <c r="CN324" s="124">
        <f t="shared" si="1277"/>
        <v>21023.146666666667</v>
      </c>
      <c r="CO324" s="124">
        <v>0</v>
      </c>
      <c r="CP324" s="124">
        <f t="shared" si="1278"/>
        <v>0</v>
      </c>
      <c r="CQ324" s="124">
        <v>2</v>
      </c>
      <c r="CR324" s="124">
        <f t="shared" si="1279"/>
        <v>42046.293333333335</v>
      </c>
      <c r="CS324" s="124">
        <v>0</v>
      </c>
      <c r="CT324" s="124">
        <f t="shared" si="1280"/>
        <v>0</v>
      </c>
      <c r="CU324" s="124">
        <v>0</v>
      </c>
      <c r="CV324" s="124">
        <f t="shared" si="1281"/>
        <v>0</v>
      </c>
      <c r="CW324" s="124">
        <v>3</v>
      </c>
      <c r="CX324" s="124">
        <f t="shared" si="1282"/>
        <v>75683.327999999994</v>
      </c>
      <c r="CY324" s="140">
        <v>0</v>
      </c>
      <c r="CZ324" s="124">
        <f t="shared" si="1292"/>
        <v>0</v>
      </c>
      <c r="DA324" s="124">
        <v>0</v>
      </c>
      <c r="DB324" s="129">
        <f t="shared" si="1283"/>
        <v>0</v>
      </c>
      <c r="DC324" s="124"/>
      <c r="DD324" s="124">
        <f t="shared" si="1284"/>
        <v>0</v>
      </c>
      <c r="DE324" s="141"/>
      <c r="DF324" s="124">
        <f t="shared" si="1285"/>
        <v>0</v>
      </c>
      <c r="DG324" s="124">
        <v>0</v>
      </c>
      <c r="DH324" s="124">
        <f t="shared" si="1286"/>
        <v>0</v>
      </c>
      <c r="DI324" s="124"/>
      <c r="DJ324" s="124">
        <f t="shared" si="1287"/>
        <v>0</v>
      </c>
      <c r="DK324" s="124">
        <v>0</v>
      </c>
      <c r="DL324" s="129">
        <f t="shared" si="1288"/>
        <v>0</v>
      </c>
      <c r="DM324" s="124">
        <f t="shared" si="1289"/>
        <v>17</v>
      </c>
      <c r="DN324" s="124">
        <f t="shared" si="1289"/>
        <v>434990.5250133333</v>
      </c>
    </row>
    <row r="325" spans="1:118" ht="24" customHeight="1" x14ac:dyDescent="0.25">
      <c r="A325" s="104"/>
      <c r="B325" s="135">
        <v>280</v>
      </c>
      <c r="C325" s="235" t="s">
        <v>725</v>
      </c>
      <c r="D325" s="118" t="s">
        <v>726</v>
      </c>
      <c r="E325" s="107">
        <f t="shared" si="1082"/>
        <v>23460</v>
      </c>
      <c r="F325" s="108">
        <v>23500</v>
      </c>
      <c r="G325" s="136">
        <v>0.73</v>
      </c>
      <c r="H325" s="120">
        <v>1</v>
      </c>
      <c r="I325" s="121"/>
      <c r="J325" s="121"/>
      <c r="K325" s="121"/>
      <c r="L325" s="121"/>
      <c r="M325" s="122">
        <v>1.4</v>
      </c>
      <c r="N325" s="122">
        <v>1.68</v>
      </c>
      <c r="O325" s="122">
        <v>2.23</v>
      </c>
      <c r="P325" s="123">
        <v>2.57</v>
      </c>
      <c r="Q325" s="124">
        <v>71</v>
      </c>
      <c r="R325" s="124">
        <f t="shared" si="1169"/>
        <v>1872801.0326666667</v>
      </c>
      <c r="S325" s="124">
        <v>0</v>
      </c>
      <c r="T325" s="124">
        <f t="shared" si="1118"/>
        <v>0</v>
      </c>
      <c r="U325" s="124">
        <v>0</v>
      </c>
      <c r="V325" s="124">
        <f t="shared" si="1250"/>
        <v>0</v>
      </c>
      <c r="W325" s="124"/>
      <c r="X325" s="124">
        <f t="shared" si="1251"/>
        <v>0</v>
      </c>
      <c r="Y325" s="124">
        <v>0</v>
      </c>
      <c r="Z325" s="124">
        <f t="shared" si="1168"/>
        <v>0</v>
      </c>
      <c r="AA325" s="124"/>
      <c r="AB325" s="124"/>
      <c r="AC325" s="124"/>
      <c r="AD325" s="124">
        <f t="shared" si="1252"/>
        <v>0</v>
      </c>
      <c r="AE325" s="124"/>
      <c r="AF325" s="124"/>
      <c r="AG325" s="124">
        <v>3</v>
      </c>
      <c r="AH325" s="124">
        <f t="shared" si="1253"/>
        <v>79132.438000000009</v>
      </c>
      <c r="AI325" s="124"/>
      <c r="AJ325" s="124"/>
      <c r="AK325" s="124"/>
      <c r="AL325" s="124">
        <f t="shared" si="1254"/>
        <v>0</v>
      </c>
      <c r="AM325" s="124">
        <v>109</v>
      </c>
      <c r="AN325" s="124">
        <f t="shared" si="1255"/>
        <v>2875145.2473333329</v>
      </c>
      <c r="AO325" s="124">
        <v>0</v>
      </c>
      <c r="AP325" s="124">
        <f t="shared" si="1256"/>
        <v>0</v>
      </c>
      <c r="AQ325" s="124"/>
      <c r="AR325" s="124">
        <f t="shared" si="1257"/>
        <v>0</v>
      </c>
      <c r="AS325" s="140">
        <v>0</v>
      </c>
      <c r="AT325" s="124">
        <f>(AS325*$E325*$G325*$H325*$N325*$AT$13)/12*4+(AS325*$E325*$G325*$H325*$N325*$AT$15)/12*8</f>
        <v>0</v>
      </c>
      <c r="AU325" s="124">
        <v>9</v>
      </c>
      <c r="AV325" s="129">
        <f t="shared" si="1258"/>
        <v>284876.77679999999</v>
      </c>
      <c r="AW325" s="124"/>
      <c r="AX325" s="124">
        <f t="shared" si="1259"/>
        <v>0</v>
      </c>
      <c r="AY325" s="124"/>
      <c r="AZ325" s="124">
        <f t="shared" si="1260"/>
        <v>0</v>
      </c>
      <c r="BA325" s="124"/>
      <c r="BB325" s="124">
        <f t="shared" si="1261"/>
        <v>0</v>
      </c>
      <c r="BC325" s="124">
        <v>0</v>
      </c>
      <c r="BD325" s="124">
        <f t="shared" si="1262"/>
        <v>0</v>
      </c>
      <c r="BE325" s="124">
        <v>0</v>
      </c>
      <c r="BF325" s="124">
        <f t="shared" si="1263"/>
        <v>0</v>
      </c>
      <c r="BG325" s="124">
        <v>0</v>
      </c>
      <c r="BH325" s="124">
        <f t="shared" si="1264"/>
        <v>0</v>
      </c>
      <c r="BI325" s="124">
        <v>6</v>
      </c>
      <c r="BJ325" s="124">
        <f t="shared" si="1265"/>
        <v>172652.592</v>
      </c>
      <c r="BK325" s="124">
        <v>20</v>
      </c>
      <c r="BL325" s="124">
        <f t="shared" si="1266"/>
        <v>633059.50400000007</v>
      </c>
      <c r="BM325" s="124"/>
      <c r="BN325" s="124">
        <f t="shared" si="1267"/>
        <v>0</v>
      </c>
      <c r="BO325" s="124">
        <v>0</v>
      </c>
      <c r="BP325" s="124">
        <f t="shared" si="1268"/>
        <v>0</v>
      </c>
      <c r="BQ325" s="124">
        <v>6</v>
      </c>
      <c r="BR325" s="124">
        <f t="shared" si="1269"/>
        <v>172652.592</v>
      </c>
      <c r="BS325" s="124">
        <v>9</v>
      </c>
      <c r="BT325" s="124">
        <f t="shared" si="1270"/>
        <v>233080.99919999996</v>
      </c>
      <c r="BU325" s="124">
        <v>38</v>
      </c>
      <c r="BV325" s="124">
        <f t="shared" si="1271"/>
        <v>1312159.6991999999</v>
      </c>
      <c r="BW325" s="124">
        <v>10</v>
      </c>
      <c r="BX325" s="129">
        <f t="shared" si="1272"/>
        <v>345305.18400000001</v>
      </c>
      <c r="BY325" s="124">
        <v>0</v>
      </c>
      <c r="BZ325" s="124">
        <f t="shared" si="1290"/>
        <v>0</v>
      </c>
      <c r="CA325" s="124"/>
      <c r="CB325" s="124">
        <f t="shared" si="1273"/>
        <v>0</v>
      </c>
      <c r="CC325" s="124">
        <v>0</v>
      </c>
      <c r="CD325" s="124">
        <f t="shared" si="1274"/>
        <v>0</v>
      </c>
      <c r="CE325" s="124">
        <v>12</v>
      </c>
      <c r="CF325" s="124">
        <f t="shared" si="1275"/>
        <v>345305.18400000001</v>
      </c>
      <c r="CG325" s="124"/>
      <c r="CH325" s="124">
        <f t="shared" si="1276"/>
        <v>0</v>
      </c>
      <c r="CI325" s="124"/>
      <c r="CJ325" s="124">
        <f t="shared" si="1291"/>
        <v>0</v>
      </c>
      <c r="CK325" s="124"/>
      <c r="CL325" s="124">
        <f>(CK325*$E325*$G325*$H325*$M325*$CL$13)</f>
        <v>0</v>
      </c>
      <c r="CM325" s="124">
        <v>10</v>
      </c>
      <c r="CN325" s="124">
        <f t="shared" si="1277"/>
        <v>239795.26666666663</v>
      </c>
      <c r="CO325" s="124">
        <v>9</v>
      </c>
      <c r="CP325" s="124">
        <f t="shared" si="1278"/>
        <v>194234.16599999997</v>
      </c>
      <c r="CQ325" s="124">
        <v>15</v>
      </c>
      <c r="CR325" s="124">
        <f t="shared" si="1279"/>
        <v>359692.89999999997</v>
      </c>
      <c r="CS325" s="124">
        <v>35</v>
      </c>
      <c r="CT325" s="124">
        <f t="shared" si="1280"/>
        <v>1007140.12</v>
      </c>
      <c r="CU325" s="124">
        <v>36</v>
      </c>
      <c r="CV325" s="124">
        <f t="shared" si="1281"/>
        <v>1035915.5519999999</v>
      </c>
      <c r="CW325" s="124"/>
      <c r="CX325" s="124">
        <f t="shared" si="1282"/>
        <v>0</v>
      </c>
      <c r="CY325" s="140">
        <v>0</v>
      </c>
      <c r="CZ325" s="124">
        <f t="shared" si="1292"/>
        <v>0</v>
      </c>
      <c r="DA325" s="124">
        <v>0</v>
      </c>
      <c r="DB325" s="129">
        <f t="shared" si="1283"/>
        <v>0</v>
      </c>
      <c r="DC325" s="124"/>
      <c r="DD325" s="124">
        <f t="shared" si="1284"/>
        <v>0</v>
      </c>
      <c r="DE325" s="141"/>
      <c r="DF325" s="124">
        <f t="shared" si="1285"/>
        <v>0</v>
      </c>
      <c r="DG325" s="124">
        <v>1</v>
      </c>
      <c r="DH325" s="124">
        <f t="shared" si="1286"/>
        <v>28775.431999999997</v>
      </c>
      <c r="DI325" s="124"/>
      <c r="DJ325" s="124">
        <f t="shared" si="1287"/>
        <v>0</v>
      </c>
      <c r="DK325" s="124">
        <v>5</v>
      </c>
      <c r="DL325" s="129">
        <f t="shared" si="1288"/>
        <v>176078.23866666667</v>
      </c>
      <c r="DM325" s="124">
        <f t="shared" si="1289"/>
        <v>404</v>
      </c>
      <c r="DN325" s="124">
        <f t="shared" si="1289"/>
        <v>11367802.924533334</v>
      </c>
    </row>
    <row r="326" spans="1:118" ht="45" customHeight="1" x14ac:dyDescent="0.25">
      <c r="A326" s="104"/>
      <c r="B326" s="135">
        <v>281</v>
      </c>
      <c r="C326" s="235" t="s">
        <v>727</v>
      </c>
      <c r="D326" s="118" t="s">
        <v>728</v>
      </c>
      <c r="E326" s="107">
        <f t="shared" si="1082"/>
        <v>23460</v>
      </c>
      <c r="F326" s="108">
        <v>23500</v>
      </c>
      <c r="G326" s="136">
        <v>0.67</v>
      </c>
      <c r="H326" s="120">
        <v>1</v>
      </c>
      <c r="I326" s="121"/>
      <c r="J326" s="121"/>
      <c r="K326" s="121"/>
      <c r="L326" s="121"/>
      <c r="M326" s="122">
        <v>1.4</v>
      </c>
      <c r="N326" s="122">
        <v>1.68</v>
      </c>
      <c r="O326" s="122">
        <v>2.23</v>
      </c>
      <c r="P326" s="123">
        <v>2.57</v>
      </c>
      <c r="Q326" s="124">
        <v>48</v>
      </c>
      <c r="R326" s="124">
        <f t="shared" si="1169"/>
        <v>1162054.432</v>
      </c>
      <c r="S326" s="124">
        <v>0</v>
      </c>
      <c r="T326" s="124">
        <f t="shared" si="1118"/>
        <v>0</v>
      </c>
      <c r="U326" s="124">
        <v>200</v>
      </c>
      <c r="V326" s="124">
        <f t="shared" si="1250"/>
        <v>5418518.9613333335</v>
      </c>
      <c r="W326" s="124">
        <v>30</v>
      </c>
      <c r="X326" s="124">
        <f t="shared" ref="X326" si="1293">(W326*$E326*$G326*$H326*$M326*$X$13)/12*11+(W326*$F326*$G326*$H326*$M326*$X$13)/12</f>
        <v>812777.84419999993</v>
      </c>
      <c r="Y326" s="124">
        <v>0</v>
      </c>
      <c r="Z326" s="124">
        <f t="shared" si="1168"/>
        <v>0</v>
      </c>
      <c r="AA326" s="124"/>
      <c r="AB326" s="124"/>
      <c r="AC326" s="124"/>
      <c r="AD326" s="124">
        <f t="shared" si="1252"/>
        <v>0</v>
      </c>
      <c r="AE326" s="124"/>
      <c r="AF326" s="124"/>
      <c r="AG326" s="124">
        <v>5</v>
      </c>
      <c r="AH326" s="124">
        <f t="shared" si="1253"/>
        <v>121047.33666666667</v>
      </c>
      <c r="AI326" s="124"/>
      <c r="AJ326" s="124"/>
      <c r="AK326" s="124"/>
      <c r="AL326" s="124">
        <f t="shared" si="1254"/>
        <v>0</v>
      </c>
      <c r="AM326" s="124">
        <v>56</v>
      </c>
      <c r="AN326" s="124">
        <f t="shared" si="1255"/>
        <v>1355730.1706666669</v>
      </c>
      <c r="AO326" s="124">
        <v>3</v>
      </c>
      <c r="AP326" s="124">
        <f t="shared" si="1256"/>
        <v>72628.402000000002</v>
      </c>
      <c r="AQ326" s="124"/>
      <c r="AR326" s="124">
        <f t="shared" si="1257"/>
        <v>0</v>
      </c>
      <c r="AS326" s="140">
        <v>0</v>
      </c>
      <c r="AT326" s="124">
        <f>(AS326*$E326*$G326*$H326*$N326*$AT$13)/12*4+(AS326*$E326*$G326*$H326*$N326*$AT$15)/12*8</f>
        <v>0</v>
      </c>
      <c r="AU326" s="124">
        <v>5</v>
      </c>
      <c r="AV326" s="129">
        <f t="shared" si="1258"/>
        <v>145256.804</v>
      </c>
      <c r="AW326" s="124"/>
      <c r="AX326" s="124">
        <f t="shared" si="1259"/>
        <v>0</v>
      </c>
      <c r="AY326" s="124">
        <v>0</v>
      </c>
      <c r="AZ326" s="124">
        <f t="shared" si="1260"/>
        <v>0</v>
      </c>
      <c r="BA326" s="124"/>
      <c r="BB326" s="124">
        <f t="shared" si="1261"/>
        <v>0</v>
      </c>
      <c r="BC326" s="124">
        <v>0</v>
      </c>
      <c r="BD326" s="124">
        <f t="shared" si="1262"/>
        <v>0</v>
      </c>
      <c r="BE326" s="124">
        <v>0</v>
      </c>
      <c r="BF326" s="124">
        <f t="shared" si="1263"/>
        <v>0</v>
      </c>
      <c r="BG326" s="124">
        <v>0</v>
      </c>
      <c r="BH326" s="124">
        <f t="shared" si="1264"/>
        <v>0</v>
      </c>
      <c r="BI326" s="124">
        <v>10</v>
      </c>
      <c r="BJ326" s="124">
        <f t="shared" si="1265"/>
        <v>264103.27999999997</v>
      </c>
      <c r="BK326" s="124">
        <v>14</v>
      </c>
      <c r="BL326" s="124">
        <f t="shared" si="1266"/>
        <v>406719.05119999999</v>
      </c>
      <c r="BM326" s="124">
        <v>30</v>
      </c>
      <c r="BN326" s="124">
        <f t="shared" si="1267"/>
        <v>792309.84000000008</v>
      </c>
      <c r="BO326" s="124">
        <v>0</v>
      </c>
      <c r="BP326" s="124">
        <f t="shared" si="1268"/>
        <v>0</v>
      </c>
      <c r="BQ326" s="124">
        <v>16</v>
      </c>
      <c r="BR326" s="124">
        <f t="shared" si="1269"/>
        <v>422565.24800000002</v>
      </c>
      <c r="BS326" s="124">
        <v>4</v>
      </c>
      <c r="BT326" s="124">
        <f t="shared" si="1270"/>
        <v>95077.180800000002</v>
      </c>
      <c r="BU326" s="124">
        <v>20</v>
      </c>
      <c r="BV326" s="124">
        <f t="shared" si="1271"/>
        <v>633847.87199999997</v>
      </c>
      <c r="BW326" s="124">
        <v>24</v>
      </c>
      <c r="BX326" s="129">
        <f t="shared" si="1272"/>
        <v>760617.4463999999</v>
      </c>
      <c r="BY326" s="124">
        <v>0</v>
      </c>
      <c r="BZ326" s="124">
        <f t="shared" si="1290"/>
        <v>0</v>
      </c>
      <c r="CA326" s="124">
        <v>10</v>
      </c>
      <c r="CB326" s="124">
        <f t="shared" si="1273"/>
        <v>220086.06666666662</v>
      </c>
      <c r="CC326" s="124">
        <v>0</v>
      </c>
      <c r="CD326" s="124">
        <f t="shared" si="1274"/>
        <v>0</v>
      </c>
      <c r="CE326" s="124">
        <v>18</v>
      </c>
      <c r="CF326" s="124">
        <f t="shared" si="1275"/>
        <v>475385.90400000004</v>
      </c>
      <c r="CG326" s="124"/>
      <c r="CH326" s="124">
        <f t="shared" si="1276"/>
        <v>0</v>
      </c>
      <c r="CI326" s="124"/>
      <c r="CJ326" s="124">
        <f t="shared" si="1291"/>
        <v>0</v>
      </c>
      <c r="CK326" s="124">
        <v>18</v>
      </c>
      <c r="CL326" s="124">
        <f>(CK326*$E326*$G326*$H326*$M326*$CL$13)/12*11+(CK326*$F326*$G326*$H326*$M326*$CL$13)/12</f>
        <v>316923.93599999999</v>
      </c>
      <c r="CM326" s="124">
        <v>5</v>
      </c>
      <c r="CN326" s="124">
        <f t="shared" si="1277"/>
        <v>110043.03333333331</v>
      </c>
      <c r="CO326" s="124">
        <v>9</v>
      </c>
      <c r="CP326" s="124">
        <f t="shared" si="1278"/>
        <v>178269.71400000001</v>
      </c>
      <c r="CQ326" s="124">
        <v>10</v>
      </c>
      <c r="CR326" s="124">
        <f t="shared" si="1279"/>
        <v>220086.06666666662</v>
      </c>
      <c r="CS326" s="124">
        <v>47</v>
      </c>
      <c r="CT326" s="124">
        <f t="shared" si="1280"/>
        <v>1241285.416</v>
      </c>
      <c r="CU326" s="124">
        <v>10</v>
      </c>
      <c r="CV326" s="124">
        <f t="shared" si="1281"/>
        <v>264103.28000000003</v>
      </c>
      <c r="CW326" s="124"/>
      <c r="CX326" s="124">
        <f t="shared" ref="CX326:CX336" si="1294">(CW326*$E326*$G326*$H326*$N326*$CX$13)</f>
        <v>0</v>
      </c>
      <c r="CY326" s="140">
        <v>0</v>
      </c>
      <c r="CZ326" s="124">
        <f t="shared" si="1292"/>
        <v>0</v>
      </c>
      <c r="DA326" s="124">
        <v>0</v>
      </c>
      <c r="DB326" s="129">
        <f t="shared" si="1283"/>
        <v>0</v>
      </c>
      <c r="DC326" s="124">
        <v>0</v>
      </c>
      <c r="DD326" s="124">
        <f t="shared" si="1284"/>
        <v>0</v>
      </c>
      <c r="DE326" s="141">
        <v>1</v>
      </c>
      <c r="DF326" s="124">
        <f t="shared" si="1285"/>
        <v>26410.328000000001</v>
      </c>
      <c r="DG326" s="124">
        <v>11</v>
      </c>
      <c r="DH326" s="124">
        <f t="shared" si="1286"/>
        <v>290513.60800000001</v>
      </c>
      <c r="DI326" s="124">
        <v>2</v>
      </c>
      <c r="DJ326" s="124">
        <f t="shared" si="1287"/>
        <v>56090.506133333343</v>
      </c>
      <c r="DK326" s="124">
        <v>5</v>
      </c>
      <c r="DL326" s="129">
        <f t="shared" si="1288"/>
        <v>161606.05466666669</v>
      </c>
      <c r="DM326" s="124">
        <f t="shared" si="1289"/>
        <v>611</v>
      </c>
      <c r="DN326" s="124">
        <f t="shared" si="1289"/>
        <v>16024057.782733331</v>
      </c>
    </row>
    <row r="327" spans="1:118" ht="30.75" customHeight="1" x14ac:dyDescent="0.25">
      <c r="A327" s="104"/>
      <c r="B327" s="135">
        <v>282</v>
      </c>
      <c r="C327" s="235" t="s">
        <v>729</v>
      </c>
      <c r="D327" s="118" t="s">
        <v>730</v>
      </c>
      <c r="E327" s="107">
        <f t="shared" si="1082"/>
        <v>23460</v>
      </c>
      <c r="F327" s="108">
        <v>23500</v>
      </c>
      <c r="G327" s="120">
        <v>1.2</v>
      </c>
      <c r="H327" s="120">
        <v>1</v>
      </c>
      <c r="I327" s="121"/>
      <c r="J327" s="121"/>
      <c r="K327" s="121"/>
      <c r="L327" s="121"/>
      <c r="M327" s="122">
        <v>1.4</v>
      </c>
      <c r="N327" s="122">
        <v>1.68</v>
      </c>
      <c r="O327" s="122">
        <v>2.23</v>
      </c>
      <c r="P327" s="123">
        <v>2.57</v>
      </c>
      <c r="Q327" s="124">
        <v>64</v>
      </c>
      <c r="R327" s="124">
        <f t="shared" si="1169"/>
        <v>2775055.3600000003</v>
      </c>
      <c r="S327" s="124">
        <v>0</v>
      </c>
      <c r="T327" s="124">
        <f t="shared" si="1118"/>
        <v>0</v>
      </c>
      <c r="U327" s="124">
        <v>0</v>
      </c>
      <c r="V327" s="124">
        <f t="shared" si="1250"/>
        <v>0</v>
      </c>
      <c r="W327" s="124"/>
      <c r="X327" s="124">
        <f t="shared" si="1251"/>
        <v>0</v>
      </c>
      <c r="Y327" s="124">
        <v>16</v>
      </c>
      <c r="Z327" s="124">
        <f t="shared" ref="Z327:Z336" si="1295">(Y327*$E327*$G327*$H327*$M327*$Z$13)/12*4+(Y327*$E327*$G327*$H327*$M327*$Z$15)/12*7+(Y327*$F327*$G327*$H327*$M327*$Z$15)/12</f>
        <v>819911.67999999993</v>
      </c>
      <c r="AA327" s="124"/>
      <c r="AB327" s="124"/>
      <c r="AC327" s="124"/>
      <c r="AD327" s="124">
        <f t="shared" si="1252"/>
        <v>0</v>
      </c>
      <c r="AE327" s="124"/>
      <c r="AF327" s="124"/>
      <c r="AG327" s="124">
        <v>3</v>
      </c>
      <c r="AH327" s="124">
        <f t="shared" si="1253"/>
        <v>130080.72</v>
      </c>
      <c r="AI327" s="124"/>
      <c r="AJ327" s="124"/>
      <c r="AK327" s="124"/>
      <c r="AL327" s="124">
        <f t="shared" si="1254"/>
        <v>0</v>
      </c>
      <c r="AM327" s="124">
        <v>99</v>
      </c>
      <c r="AN327" s="124">
        <f t="shared" si="1255"/>
        <v>4292663.76</v>
      </c>
      <c r="AO327" s="124">
        <v>0</v>
      </c>
      <c r="AP327" s="124">
        <f t="shared" si="1256"/>
        <v>0</v>
      </c>
      <c r="AQ327" s="124"/>
      <c r="AR327" s="124">
        <f t="shared" si="1257"/>
        <v>0</v>
      </c>
      <c r="AS327" s="140">
        <v>2</v>
      </c>
      <c r="AT327" s="124">
        <f t="shared" ref="AT327:AT334" si="1296">(AS327*$E327*$G327*$H327*$N327*$AT$13)/12*4+(AS327*$E327*$G327*$H327*$N327*$AT$15)/12*7+(AS327*$F327*$G327*$H327*$N327*$AT$15)/12</f>
        <v>122986.75200000001</v>
      </c>
      <c r="AU327" s="124">
        <v>21</v>
      </c>
      <c r="AV327" s="129">
        <f t="shared" si="1258"/>
        <v>1092678.0480000002</v>
      </c>
      <c r="AW327" s="124"/>
      <c r="AX327" s="124">
        <f t="shared" si="1259"/>
        <v>0</v>
      </c>
      <c r="AY327" s="124">
        <v>0</v>
      </c>
      <c r="AZ327" s="124">
        <f t="shared" si="1260"/>
        <v>0</v>
      </c>
      <c r="BA327" s="124"/>
      <c r="BB327" s="124">
        <f t="shared" si="1261"/>
        <v>0</v>
      </c>
      <c r="BC327" s="124">
        <v>0</v>
      </c>
      <c r="BD327" s="124">
        <f t="shared" si="1262"/>
        <v>0</v>
      </c>
      <c r="BE327" s="124">
        <v>0</v>
      </c>
      <c r="BF327" s="124">
        <f t="shared" si="1263"/>
        <v>0</v>
      </c>
      <c r="BG327" s="124">
        <v>0</v>
      </c>
      <c r="BH327" s="124">
        <f t="shared" si="1264"/>
        <v>0</v>
      </c>
      <c r="BI327" s="124">
        <v>4</v>
      </c>
      <c r="BJ327" s="124">
        <f t="shared" si="1265"/>
        <v>189208.31999999998</v>
      </c>
      <c r="BK327" s="124">
        <v>102</v>
      </c>
      <c r="BL327" s="124">
        <f t="shared" si="1266"/>
        <v>5307293.3759999992</v>
      </c>
      <c r="BM327" s="124">
        <v>0</v>
      </c>
      <c r="BN327" s="124">
        <f t="shared" si="1267"/>
        <v>0</v>
      </c>
      <c r="BO327" s="124">
        <v>0</v>
      </c>
      <c r="BP327" s="124">
        <f t="shared" si="1268"/>
        <v>0</v>
      </c>
      <c r="BQ327" s="124">
        <v>4</v>
      </c>
      <c r="BR327" s="124">
        <f t="shared" si="1269"/>
        <v>189208.32000000001</v>
      </c>
      <c r="BS327" s="124">
        <v>0</v>
      </c>
      <c r="BT327" s="124">
        <f t="shared" ref="BT327:BT336" si="1297">(BS327*$E327*$G327*$H327*$N327*$BT$13)</f>
        <v>0</v>
      </c>
      <c r="BU327" s="124">
        <v>5</v>
      </c>
      <c r="BV327" s="124">
        <f t="shared" si="1271"/>
        <v>283812.47999999998</v>
      </c>
      <c r="BW327" s="124">
        <v>7</v>
      </c>
      <c r="BX327" s="129">
        <f t="shared" si="1272"/>
        <v>397337.47199999995</v>
      </c>
      <c r="BY327" s="124">
        <v>0</v>
      </c>
      <c r="BZ327" s="124">
        <f t="shared" si="1290"/>
        <v>0</v>
      </c>
      <c r="CA327" s="124">
        <v>0</v>
      </c>
      <c r="CB327" s="124">
        <f t="shared" ref="CB327:CB336" si="1298">(CA327*$E327*$G327*$H327*$M327*$CB$13)</f>
        <v>0</v>
      </c>
      <c r="CC327" s="124"/>
      <c r="CD327" s="124">
        <f t="shared" si="1274"/>
        <v>0</v>
      </c>
      <c r="CE327" s="124">
        <v>1</v>
      </c>
      <c r="CF327" s="124">
        <f t="shared" si="1275"/>
        <v>47302.080000000002</v>
      </c>
      <c r="CG327" s="124"/>
      <c r="CH327" s="124">
        <f t="shared" si="1276"/>
        <v>0</v>
      </c>
      <c r="CI327" s="124"/>
      <c r="CJ327" s="124">
        <f t="shared" si="1291"/>
        <v>0</v>
      </c>
      <c r="CK327" s="124"/>
      <c r="CL327" s="124">
        <f t="shared" ref="CL327:CL336" si="1299">(CK327*$E327*$G327*$H327*$M327*$CL$13)</f>
        <v>0</v>
      </c>
      <c r="CM327" s="124">
        <v>1</v>
      </c>
      <c r="CN327" s="124">
        <f t="shared" si="1277"/>
        <v>39418.399999999994</v>
      </c>
      <c r="CO327" s="124">
        <v>2</v>
      </c>
      <c r="CP327" s="124">
        <f t="shared" si="1278"/>
        <v>70953.119999999995</v>
      </c>
      <c r="CQ327" s="124">
        <v>2</v>
      </c>
      <c r="CR327" s="124">
        <f t="shared" si="1279"/>
        <v>78836.799999999988</v>
      </c>
      <c r="CS327" s="124">
        <v>23</v>
      </c>
      <c r="CT327" s="124">
        <f t="shared" si="1280"/>
        <v>1087947.8400000001</v>
      </c>
      <c r="CU327" s="124">
        <v>0</v>
      </c>
      <c r="CV327" s="124">
        <f t="shared" ref="CV327:CV336" si="1300">(CU327*$E327*$G327*$H327*$N327*$CV$13)</f>
        <v>0</v>
      </c>
      <c r="CW327" s="124">
        <v>0</v>
      </c>
      <c r="CX327" s="124">
        <f t="shared" si="1294"/>
        <v>0</v>
      </c>
      <c r="CY327" s="140">
        <v>0</v>
      </c>
      <c r="CZ327" s="124">
        <f t="shared" si="1292"/>
        <v>0</v>
      </c>
      <c r="DA327" s="124">
        <v>0</v>
      </c>
      <c r="DB327" s="129">
        <f t="shared" si="1283"/>
        <v>0</v>
      </c>
      <c r="DC327" s="124"/>
      <c r="DD327" s="124">
        <f t="shared" si="1284"/>
        <v>0</v>
      </c>
      <c r="DE327" s="141"/>
      <c r="DF327" s="124">
        <f t="shared" si="1285"/>
        <v>0</v>
      </c>
      <c r="DG327" s="124">
        <v>2</v>
      </c>
      <c r="DH327" s="124">
        <f t="shared" si="1286"/>
        <v>94604.160000000003</v>
      </c>
      <c r="DI327" s="124"/>
      <c r="DJ327" s="124">
        <f t="shared" ref="DJ327:DJ336" si="1301">(DI327*$E327*$G327*$H327*$O327*$DJ$13)</f>
        <v>0</v>
      </c>
      <c r="DK327" s="124">
        <v>0</v>
      </c>
      <c r="DL327" s="129">
        <f t="shared" ref="DL327:DL336" si="1302">(DK327*$E327*$G327*$H327*$P327*$DL$13)</f>
        <v>0</v>
      </c>
      <c r="DM327" s="124">
        <f t="shared" si="1289"/>
        <v>358</v>
      </c>
      <c r="DN327" s="124">
        <f t="shared" si="1289"/>
        <v>17019298.687999997</v>
      </c>
    </row>
    <row r="328" spans="1:118" ht="30" customHeight="1" x14ac:dyDescent="0.25">
      <c r="A328" s="104"/>
      <c r="B328" s="135">
        <v>283</v>
      </c>
      <c r="C328" s="235" t="s">
        <v>731</v>
      </c>
      <c r="D328" s="118" t="s">
        <v>732</v>
      </c>
      <c r="E328" s="107">
        <f t="shared" si="1082"/>
        <v>23460</v>
      </c>
      <c r="F328" s="108">
        <v>23500</v>
      </c>
      <c r="G328" s="136">
        <v>1.42</v>
      </c>
      <c r="H328" s="120">
        <v>1</v>
      </c>
      <c r="I328" s="121"/>
      <c r="J328" s="121"/>
      <c r="K328" s="121"/>
      <c r="L328" s="121"/>
      <c r="M328" s="122">
        <v>1.4</v>
      </c>
      <c r="N328" s="122">
        <v>1.68</v>
      </c>
      <c r="O328" s="122">
        <v>2.23</v>
      </c>
      <c r="P328" s="123">
        <v>2.57</v>
      </c>
      <c r="Q328" s="124">
        <v>5</v>
      </c>
      <c r="R328" s="124">
        <f t="shared" si="1169"/>
        <v>256548.08666666667</v>
      </c>
      <c r="S328" s="124">
        <v>4</v>
      </c>
      <c r="T328" s="124">
        <f t="shared" si="1118"/>
        <v>205238.46933333337</v>
      </c>
      <c r="U328" s="124">
        <v>0</v>
      </c>
      <c r="V328" s="124">
        <f t="shared" si="1250"/>
        <v>0</v>
      </c>
      <c r="W328" s="124"/>
      <c r="X328" s="124">
        <f t="shared" si="1251"/>
        <v>0</v>
      </c>
      <c r="Y328" s="124">
        <v>2</v>
      </c>
      <c r="Z328" s="124">
        <f t="shared" si="1295"/>
        <v>121278.60266666664</v>
      </c>
      <c r="AA328" s="124"/>
      <c r="AB328" s="124"/>
      <c r="AC328" s="124"/>
      <c r="AD328" s="124">
        <f t="shared" si="1252"/>
        <v>0</v>
      </c>
      <c r="AE328" s="124"/>
      <c r="AF328" s="124"/>
      <c r="AG328" s="124">
        <v>12</v>
      </c>
      <c r="AH328" s="124">
        <f t="shared" si="1253"/>
        <v>615715.40800000005</v>
      </c>
      <c r="AI328" s="124"/>
      <c r="AJ328" s="124"/>
      <c r="AK328" s="124"/>
      <c r="AL328" s="124">
        <f t="shared" si="1254"/>
        <v>0</v>
      </c>
      <c r="AM328" s="124">
        <v>20</v>
      </c>
      <c r="AN328" s="124">
        <f t="shared" si="1255"/>
        <v>1026192.3466666667</v>
      </c>
      <c r="AO328" s="124">
        <v>4</v>
      </c>
      <c r="AP328" s="124">
        <f t="shared" si="1256"/>
        <v>205238.46933333337</v>
      </c>
      <c r="AQ328" s="124"/>
      <c r="AR328" s="124">
        <f t="shared" si="1257"/>
        <v>0</v>
      </c>
      <c r="AS328" s="139">
        <v>2</v>
      </c>
      <c r="AT328" s="124">
        <f t="shared" si="1296"/>
        <v>145534.32319999998</v>
      </c>
      <c r="AU328" s="124">
        <v>0</v>
      </c>
      <c r="AV328" s="129">
        <f t="shared" si="1258"/>
        <v>0</v>
      </c>
      <c r="AW328" s="124"/>
      <c r="AX328" s="124">
        <f t="shared" si="1259"/>
        <v>0</v>
      </c>
      <c r="AY328" s="124">
        <v>0</v>
      </c>
      <c r="AZ328" s="124">
        <f t="shared" si="1260"/>
        <v>0</v>
      </c>
      <c r="BA328" s="124"/>
      <c r="BB328" s="124">
        <f t="shared" si="1261"/>
        <v>0</v>
      </c>
      <c r="BC328" s="124">
        <v>0</v>
      </c>
      <c r="BD328" s="124">
        <f t="shared" si="1262"/>
        <v>0</v>
      </c>
      <c r="BE328" s="124">
        <v>0</v>
      </c>
      <c r="BF328" s="124">
        <f t="shared" si="1263"/>
        <v>0</v>
      </c>
      <c r="BG328" s="124">
        <v>0</v>
      </c>
      <c r="BH328" s="124">
        <f t="shared" si="1264"/>
        <v>0</v>
      </c>
      <c r="BI328" s="124">
        <v>3</v>
      </c>
      <c r="BJ328" s="124">
        <f t="shared" si="1265"/>
        <v>167922.38399999996</v>
      </c>
      <c r="BK328" s="124">
        <v>19</v>
      </c>
      <c r="BL328" s="124">
        <f t="shared" si="1266"/>
        <v>1169859.2752</v>
      </c>
      <c r="BM328" s="124">
        <v>0</v>
      </c>
      <c r="BN328" s="124">
        <f t="shared" ref="BN328:BN336" si="1303">(BM328*$E328*$G328*$H328*$N328*$BN$13)</f>
        <v>0</v>
      </c>
      <c r="BO328" s="124">
        <v>0</v>
      </c>
      <c r="BP328" s="124">
        <f t="shared" si="1268"/>
        <v>0</v>
      </c>
      <c r="BQ328" s="124">
        <v>0</v>
      </c>
      <c r="BR328" s="124">
        <f t="shared" si="1269"/>
        <v>0</v>
      </c>
      <c r="BS328" s="124">
        <v>0</v>
      </c>
      <c r="BT328" s="124">
        <f t="shared" si="1297"/>
        <v>0</v>
      </c>
      <c r="BU328" s="124">
        <v>0</v>
      </c>
      <c r="BV328" s="124">
        <f>(BU328*$E328*$G328*$H328*$N328*$BV$13)</f>
        <v>0</v>
      </c>
      <c r="BW328" s="124">
        <v>1</v>
      </c>
      <c r="BX328" s="129">
        <f t="shared" si="1272"/>
        <v>67168.953599999979</v>
      </c>
      <c r="BY328" s="124">
        <v>0</v>
      </c>
      <c r="BZ328" s="124">
        <f t="shared" si="1290"/>
        <v>0</v>
      </c>
      <c r="CA328" s="124">
        <v>0</v>
      </c>
      <c r="CB328" s="124">
        <f t="shared" si="1298"/>
        <v>0</v>
      </c>
      <c r="CC328" s="124">
        <v>5</v>
      </c>
      <c r="CD328" s="124">
        <f>(CC328*$E328*$G328*$H328*$M328*$CD$13)/12*11+(CC328*$F328*$G328*$H328*$M328*$CD$13)/12</f>
        <v>233225.53333333335</v>
      </c>
      <c r="CE328" s="124">
        <v>0</v>
      </c>
      <c r="CF328" s="124">
        <f>(CE328*$E328*$G328*$H328*$N328*$CF$13)</f>
        <v>0</v>
      </c>
      <c r="CG328" s="124">
        <v>0</v>
      </c>
      <c r="CH328" s="124">
        <f t="shared" si="1276"/>
        <v>0</v>
      </c>
      <c r="CI328" s="124"/>
      <c r="CJ328" s="124">
        <f t="shared" si="1291"/>
        <v>0</v>
      </c>
      <c r="CK328" s="124"/>
      <c r="CL328" s="124">
        <f t="shared" si="1299"/>
        <v>0</v>
      </c>
      <c r="CM328" s="124">
        <v>1</v>
      </c>
      <c r="CN328" s="124">
        <f t="shared" si="1277"/>
        <v>46645.106666666659</v>
      </c>
      <c r="CO328" s="124">
        <v>0</v>
      </c>
      <c r="CP328" s="124">
        <f>(CO328*$E328*$G328*$H328*$M328*$CP$13)</f>
        <v>0</v>
      </c>
      <c r="CQ328" s="124">
        <v>0</v>
      </c>
      <c r="CR328" s="124">
        <f t="shared" si="1279"/>
        <v>0</v>
      </c>
      <c r="CS328" s="124">
        <v>0</v>
      </c>
      <c r="CT328" s="124">
        <f t="shared" si="1280"/>
        <v>0</v>
      </c>
      <c r="CU328" s="124">
        <v>0</v>
      </c>
      <c r="CV328" s="124">
        <f t="shared" si="1300"/>
        <v>0</v>
      </c>
      <c r="CW328" s="124">
        <v>0</v>
      </c>
      <c r="CX328" s="124">
        <f t="shared" si="1294"/>
        <v>0</v>
      </c>
      <c r="CY328" s="140"/>
      <c r="CZ328" s="124">
        <f t="shared" si="1292"/>
        <v>0</v>
      </c>
      <c r="DA328" s="124">
        <v>0</v>
      </c>
      <c r="DB328" s="129">
        <f t="shared" si="1283"/>
        <v>0</v>
      </c>
      <c r="DC328" s="124">
        <v>0</v>
      </c>
      <c r="DD328" s="124">
        <f t="shared" si="1284"/>
        <v>0</v>
      </c>
      <c r="DE328" s="141"/>
      <c r="DF328" s="124">
        <f t="shared" ref="DF328:DF336" si="1304">(DE328*$E328*$G328*$H328*$N328*$DF$13)</f>
        <v>0</v>
      </c>
      <c r="DG328" s="124">
        <v>0</v>
      </c>
      <c r="DH328" s="124">
        <f t="shared" ref="DH328:DH336" si="1305">(DG328*$E328*$G328*$H328*$N328*$DH$13)</f>
        <v>0</v>
      </c>
      <c r="DI328" s="124"/>
      <c r="DJ328" s="124">
        <f t="shared" si="1301"/>
        <v>0</v>
      </c>
      <c r="DK328" s="124">
        <v>0</v>
      </c>
      <c r="DL328" s="129">
        <f t="shared" si="1302"/>
        <v>0</v>
      </c>
      <c r="DM328" s="124">
        <f t="shared" si="1289"/>
        <v>78</v>
      </c>
      <c r="DN328" s="124">
        <f t="shared" si="1289"/>
        <v>4260566.9586666664</v>
      </c>
    </row>
    <row r="329" spans="1:118" ht="30" customHeight="1" x14ac:dyDescent="0.25">
      <c r="A329" s="104"/>
      <c r="B329" s="135">
        <v>284</v>
      </c>
      <c r="C329" s="235" t="s">
        <v>733</v>
      </c>
      <c r="D329" s="118" t="s">
        <v>734</v>
      </c>
      <c r="E329" s="107">
        <f t="shared" si="1082"/>
        <v>23460</v>
      </c>
      <c r="F329" s="108">
        <v>23500</v>
      </c>
      <c r="G329" s="136">
        <v>2.31</v>
      </c>
      <c r="H329" s="120">
        <v>1</v>
      </c>
      <c r="I329" s="121"/>
      <c r="J329" s="121"/>
      <c r="K329" s="121"/>
      <c r="L329" s="121"/>
      <c r="M329" s="122">
        <v>1.4</v>
      </c>
      <c r="N329" s="122">
        <v>1.68</v>
      </c>
      <c r="O329" s="122">
        <v>2.23</v>
      </c>
      <c r="P329" s="123">
        <v>2.57</v>
      </c>
      <c r="Q329" s="124">
        <v>15</v>
      </c>
      <c r="R329" s="124">
        <f t="shared" si="1169"/>
        <v>1252026.9300000002</v>
      </c>
      <c r="S329" s="124">
        <v>0</v>
      </c>
      <c r="T329" s="124">
        <f t="shared" si="1118"/>
        <v>0</v>
      </c>
      <c r="U329" s="124">
        <v>0</v>
      </c>
      <c r="V329" s="124">
        <f t="shared" si="1250"/>
        <v>0</v>
      </c>
      <c r="W329" s="124"/>
      <c r="X329" s="124">
        <f t="shared" si="1251"/>
        <v>0</v>
      </c>
      <c r="Y329" s="124">
        <v>4</v>
      </c>
      <c r="Z329" s="124">
        <f t="shared" si="1295"/>
        <v>394582.49600000004</v>
      </c>
      <c r="AA329" s="124"/>
      <c r="AB329" s="124"/>
      <c r="AC329" s="124"/>
      <c r="AD329" s="124">
        <f t="shared" si="1252"/>
        <v>0</v>
      </c>
      <c r="AE329" s="124"/>
      <c r="AF329" s="124"/>
      <c r="AG329" s="124"/>
      <c r="AH329" s="124">
        <f t="shared" si="1253"/>
        <v>0</v>
      </c>
      <c r="AI329" s="124"/>
      <c r="AJ329" s="124"/>
      <c r="AK329" s="124"/>
      <c r="AL329" s="124">
        <f t="shared" si="1254"/>
        <v>0</v>
      </c>
      <c r="AM329" s="124">
        <v>26</v>
      </c>
      <c r="AN329" s="124">
        <f t="shared" si="1255"/>
        <v>2170180.0120000001</v>
      </c>
      <c r="AO329" s="124">
        <v>1</v>
      </c>
      <c r="AP329" s="124">
        <f t="shared" si="1256"/>
        <v>83468.462</v>
      </c>
      <c r="AQ329" s="124">
        <v>0</v>
      </c>
      <c r="AR329" s="124">
        <f t="shared" si="1257"/>
        <v>0</v>
      </c>
      <c r="AS329" s="140">
        <v>0</v>
      </c>
      <c r="AT329" s="124">
        <f t="shared" si="1296"/>
        <v>0</v>
      </c>
      <c r="AU329" s="124">
        <v>0</v>
      </c>
      <c r="AV329" s="129">
        <f t="shared" si="1258"/>
        <v>0</v>
      </c>
      <c r="AW329" s="124"/>
      <c r="AX329" s="124">
        <f t="shared" si="1259"/>
        <v>0</v>
      </c>
      <c r="AY329" s="124">
        <v>0</v>
      </c>
      <c r="AZ329" s="124">
        <f t="shared" si="1260"/>
        <v>0</v>
      </c>
      <c r="BA329" s="124"/>
      <c r="BB329" s="124">
        <f t="shared" si="1261"/>
        <v>0</v>
      </c>
      <c r="BC329" s="124">
        <v>0</v>
      </c>
      <c r="BD329" s="124">
        <f t="shared" si="1262"/>
        <v>0</v>
      </c>
      <c r="BE329" s="124">
        <v>0</v>
      </c>
      <c r="BF329" s="124">
        <f t="shared" si="1263"/>
        <v>0</v>
      </c>
      <c r="BG329" s="124">
        <v>0</v>
      </c>
      <c r="BH329" s="124">
        <f t="shared" si="1264"/>
        <v>0</v>
      </c>
      <c r="BI329" s="124">
        <v>0</v>
      </c>
      <c r="BJ329" s="124">
        <f t="shared" si="1265"/>
        <v>0</v>
      </c>
      <c r="BK329" s="124">
        <v>25</v>
      </c>
      <c r="BL329" s="124">
        <f t="shared" si="1266"/>
        <v>2504053.8600000003</v>
      </c>
      <c r="BM329" s="124">
        <v>0</v>
      </c>
      <c r="BN329" s="124">
        <f t="shared" si="1303"/>
        <v>0</v>
      </c>
      <c r="BO329" s="124">
        <v>0</v>
      </c>
      <c r="BP329" s="124">
        <f t="shared" si="1268"/>
        <v>0</v>
      </c>
      <c r="BQ329" s="124">
        <v>0</v>
      </c>
      <c r="BR329" s="124">
        <f t="shared" si="1269"/>
        <v>0</v>
      </c>
      <c r="BS329" s="124">
        <v>0</v>
      </c>
      <c r="BT329" s="124">
        <f t="shared" si="1297"/>
        <v>0</v>
      </c>
      <c r="BU329" s="124">
        <v>0</v>
      </c>
      <c r="BV329" s="124">
        <f>(BU329*$E329*$G329*$H329*$N329*$BV$13)</f>
        <v>0</v>
      </c>
      <c r="BW329" s="124">
        <v>0</v>
      </c>
      <c r="BX329" s="129">
        <f t="shared" si="1272"/>
        <v>0</v>
      </c>
      <c r="BY329" s="124">
        <v>0</v>
      </c>
      <c r="BZ329" s="124">
        <f t="shared" si="1290"/>
        <v>0</v>
      </c>
      <c r="CA329" s="124">
        <v>0</v>
      </c>
      <c r="CB329" s="124">
        <f t="shared" si="1298"/>
        <v>0</v>
      </c>
      <c r="CC329" s="124">
        <v>0</v>
      </c>
      <c r="CD329" s="124">
        <f t="shared" ref="CD329:CD336" si="1306">(CC329*$E329*$G329*$H329*$M329*$CD$13)</f>
        <v>0</v>
      </c>
      <c r="CE329" s="124">
        <v>0</v>
      </c>
      <c r="CF329" s="124">
        <f>(CE329*$E329*$G329*$H329*$N329*$CF$13)</f>
        <v>0</v>
      </c>
      <c r="CG329" s="124">
        <v>0</v>
      </c>
      <c r="CH329" s="124">
        <f t="shared" si="1276"/>
        <v>0</v>
      </c>
      <c r="CI329" s="124"/>
      <c r="CJ329" s="124">
        <f t="shared" si="1291"/>
        <v>0</v>
      </c>
      <c r="CK329" s="124"/>
      <c r="CL329" s="124">
        <f t="shared" si="1299"/>
        <v>0</v>
      </c>
      <c r="CM329" s="124">
        <v>0</v>
      </c>
      <c r="CN329" s="124">
        <f t="shared" si="1277"/>
        <v>0</v>
      </c>
      <c r="CO329" s="124">
        <v>0</v>
      </c>
      <c r="CP329" s="124">
        <f>(CO329*$E329*$G329*$H329*$M329*$CP$13)</f>
        <v>0</v>
      </c>
      <c r="CQ329" s="124">
        <v>0</v>
      </c>
      <c r="CR329" s="124">
        <f t="shared" si="1279"/>
        <v>0</v>
      </c>
      <c r="CS329" s="124">
        <v>0</v>
      </c>
      <c r="CT329" s="124">
        <f>(CS329*$E329*$G329*$H329*$N329*$CT$13)</f>
        <v>0</v>
      </c>
      <c r="CU329" s="124">
        <v>0</v>
      </c>
      <c r="CV329" s="124">
        <f t="shared" si="1300"/>
        <v>0</v>
      </c>
      <c r="CW329" s="124">
        <v>0</v>
      </c>
      <c r="CX329" s="124">
        <f t="shared" si="1294"/>
        <v>0</v>
      </c>
      <c r="CY329" s="140">
        <v>0</v>
      </c>
      <c r="CZ329" s="124">
        <f t="shared" si="1292"/>
        <v>0</v>
      </c>
      <c r="DA329" s="124">
        <v>0</v>
      </c>
      <c r="DB329" s="129">
        <f t="shared" si="1283"/>
        <v>0</v>
      </c>
      <c r="DC329" s="124">
        <v>0</v>
      </c>
      <c r="DD329" s="124">
        <f t="shared" si="1284"/>
        <v>0</v>
      </c>
      <c r="DE329" s="141"/>
      <c r="DF329" s="124">
        <f t="shared" si="1304"/>
        <v>0</v>
      </c>
      <c r="DG329" s="124">
        <v>0</v>
      </c>
      <c r="DH329" s="124">
        <f t="shared" si="1305"/>
        <v>0</v>
      </c>
      <c r="DI329" s="124"/>
      <c r="DJ329" s="124">
        <f t="shared" si="1301"/>
        <v>0</v>
      </c>
      <c r="DK329" s="124">
        <v>0</v>
      </c>
      <c r="DL329" s="129">
        <f t="shared" si="1302"/>
        <v>0</v>
      </c>
      <c r="DM329" s="124">
        <f t="shared" si="1289"/>
        <v>71</v>
      </c>
      <c r="DN329" s="124">
        <f t="shared" si="1289"/>
        <v>6404311.7599999998</v>
      </c>
    </row>
    <row r="330" spans="1:118" ht="30" customHeight="1" x14ac:dyDescent="0.25">
      <c r="A330" s="104"/>
      <c r="B330" s="135">
        <v>285</v>
      </c>
      <c r="C330" s="235" t="s">
        <v>735</v>
      </c>
      <c r="D330" s="118" t="s">
        <v>736</v>
      </c>
      <c r="E330" s="107">
        <f t="shared" si="1082"/>
        <v>23460</v>
      </c>
      <c r="F330" s="108">
        <v>23500</v>
      </c>
      <c r="G330" s="136">
        <v>3.12</v>
      </c>
      <c r="H330" s="149">
        <v>0.8</v>
      </c>
      <c r="I330" s="150"/>
      <c r="J330" s="150"/>
      <c r="K330" s="150"/>
      <c r="L330" s="121"/>
      <c r="M330" s="122">
        <v>1.4</v>
      </c>
      <c r="N330" s="122">
        <v>1.68</v>
      </c>
      <c r="O330" s="122">
        <v>2.23</v>
      </c>
      <c r="P330" s="123">
        <v>2.57</v>
      </c>
      <c r="Q330" s="124">
        <v>84</v>
      </c>
      <c r="R330" s="124">
        <f t="shared" si="1169"/>
        <v>7575901.1327999998</v>
      </c>
      <c r="S330" s="124">
        <v>0</v>
      </c>
      <c r="T330" s="124">
        <f t="shared" si="1118"/>
        <v>0</v>
      </c>
      <c r="U330" s="124">
        <v>0</v>
      </c>
      <c r="V330" s="124">
        <f t="shared" si="1250"/>
        <v>0</v>
      </c>
      <c r="W330" s="124"/>
      <c r="X330" s="124">
        <f t="shared" si="1251"/>
        <v>0</v>
      </c>
      <c r="Y330" s="124">
        <v>4</v>
      </c>
      <c r="Z330" s="124">
        <f t="shared" si="1295"/>
        <v>426354.07359999995</v>
      </c>
      <c r="AA330" s="124"/>
      <c r="AB330" s="124"/>
      <c r="AC330" s="124"/>
      <c r="AD330" s="124">
        <f t="shared" si="1252"/>
        <v>0</v>
      </c>
      <c r="AE330" s="124"/>
      <c r="AF330" s="124"/>
      <c r="AG330" s="124">
        <v>5</v>
      </c>
      <c r="AH330" s="124">
        <f t="shared" si="1253"/>
        <v>450946.49599999998</v>
      </c>
      <c r="AI330" s="124"/>
      <c r="AJ330" s="124"/>
      <c r="AK330" s="124"/>
      <c r="AL330" s="124">
        <f t="shared" si="1254"/>
        <v>0</v>
      </c>
      <c r="AM330" s="124">
        <v>52</v>
      </c>
      <c r="AN330" s="124">
        <f t="shared" si="1255"/>
        <v>4689843.5584000004</v>
      </c>
      <c r="AO330" s="124">
        <v>0</v>
      </c>
      <c r="AP330" s="124">
        <f t="shared" ref="AP330:AP336" si="1307">(AO330*$E330*$G330*$H330*$M330*$AP$13)</f>
        <v>0</v>
      </c>
      <c r="AQ330" s="124"/>
      <c r="AR330" s="124">
        <f t="shared" si="1257"/>
        <v>0</v>
      </c>
      <c r="AS330" s="140">
        <v>2</v>
      </c>
      <c r="AT330" s="124">
        <f t="shared" si="1296"/>
        <v>255812.44416000001</v>
      </c>
      <c r="AU330" s="124">
        <v>0</v>
      </c>
      <c r="AV330" s="129">
        <f t="shared" si="1258"/>
        <v>0</v>
      </c>
      <c r="AW330" s="124"/>
      <c r="AX330" s="124">
        <f t="shared" si="1259"/>
        <v>0</v>
      </c>
      <c r="AY330" s="124">
        <v>0</v>
      </c>
      <c r="AZ330" s="124">
        <f t="shared" si="1260"/>
        <v>0</v>
      </c>
      <c r="BA330" s="124"/>
      <c r="BB330" s="124">
        <f t="shared" si="1261"/>
        <v>0</v>
      </c>
      <c r="BC330" s="124"/>
      <c r="BD330" s="124">
        <f t="shared" si="1262"/>
        <v>0</v>
      </c>
      <c r="BE330" s="124"/>
      <c r="BF330" s="124">
        <f t="shared" si="1263"/>
        <v>0</v>
      </c>
      <c r="BG330" s="124"/>
      <c r="BH330" s="124">
        <f t="shared" si="1264"/>
        <v>0</v>
      </c>
      <c r="BI330" s="124">
        <v>0</v>
      </c>
      <c r="BJ330" s="124">
        <f t="shared" si="1265"/>
        <v>0</v>
      </c>
      <c r="BK330" s="124">
        <v>60</v>
      </c>
      <c r="BL330" s="124">
        <f t="shared" si="1266"/>
        <v>6493629.5424000015</v>
      </c>
      <c r="BM330" s="124"/>
      <c r="BN330" s="124">
        <f t="shared" si="1303"/>
        <v>0</v>
      </c>
      <c r="BO330" s="124"/>
      <c r="BP330" s="124">
        <f t="shared" si="1268"/>
        <v>0</v>
      </c>
      <c r="BQ330" s="124">
        <v>0</v>
      </c>
      <c r="BR330" s="124">
        <f t="shared" si="1269"/>
        <v>0</v>
      </c>
      <c r="BS330" s="124">
        <v>0</v>
      </c>
      <c r="BT330" s="124">
        <f t="shared" si="1297"/>
        <v>0</v>
      </c>
      <c r="BU330" s="124">
        <v>0</v>
      </c>
      <c r="BV330" s="124">
        <f>(BU330*$E330*$G330*$H330*$N330*$BV$13)</f>
        <v>0</v>
      </c>
      <c r="BW330" s="124">
        <v>0</v>
      </c>
      <c r="BX330" s="129">
        <f t="shared" si="1272"/>
        <v>0</v>
      </c>
      <c r="BY330" s="124"/>
      <c r="BZ330" s="124">
        <f t="shared" si="1290"/>
        <v>0</v>
      </c>
      <c r="CA330" s="124"/>
      <c r="CB330" s="124">
        <f t="shared" si="1298"/>
        <v>0</v>
      </c>
      <c r="CC330" s="124"/>
      <c r="CD330" s="124">
        <f t="shared" si="1306"/>
        <v>0</v>
      </c>
      <c r="CE330" s="124">
        <v>0</v>
      </c>
      <c r="CF330" s="124">
        <f>(CE330*$E330*$G330*$H330*$N330*$CF$13)</f>
        <v>0</v>
      </c>
      <c r="CG330" s="124"/>
      <c r="CH330" s="124">
        <f t="shared" si="1276"/>
        <v>0</v>
      </c>
      <c r="CI330" s="124"/>
      <c r="CJ330" s="124">
        <f t="shared" si="1291"/>
        <v>0</v>
      </c>
      <c r="CK330" s="124"/>
      <c r="CL330" s="124">
        <f t="shared" si="1299"/>
        <v>0</v>
      </c>
      <c r="CM330" s="124">
        <v>0</v>
      </c>
      <c r="CN330" s="124">
        <f t="shared" si="1277"/>
        <v>0</v>
      </c>
      <c r="CO330" s="124">
        <v>0</v>
      </c>
      <c r="CP330" s="124">
        <f>(CO330*$E330*$G330*$H330*$M330*$CP$13)</f>
        <v>0</v>
      </c>
      <c r="CQ330" s="124">
        <v>0</v>
      </c>
      <c r="CR330" s="124">
        <f t="shared" si="1279"/>
        <v>0</v>
      </c>
      <c r="CS330" s="124">
        <v>0</v>
      </c>
      <c r="CT330" s="124">
        <f>(CS330*$E330*$G330*$H330*$N330*$CT$13)</f>
        <v>0</v>
      </c>
      <c r="CU330" s="124">
        <v>0</v>
      </c>
      <c r="CV330" s="124">
        <f t="shared" si="1300"/>
        <v>0</v>
      </c>
      <c r="CW330" s="124"/>
      <c r="CX330" s="124">
        <f t="shared" si="1294"/>
        <v>0</v>
      </c>
      <c r="CY330" s="140">
        <v>0</v>
      </c>
      <c r="CZ330" s="124">
        <f t="shared" si="1292"/>
        <v>0</v>
      </c>
      <c r="DA330" s="124"/>
      <c r="DB330" s="129">
        <f t="shared" si="1283"/>
        <v>0</v>
      </c>
      <c r="DC330" s="124">
        <v>0</v>
      </c>
      <c r="DD330" s="124">
        <f t="shared" si="1284"/>
        <v>0</v>
      </c>
      <c r="DE330" s="141"/>
      <c r="DF330" s="124">
        <f t="shared" si="1304"/>
        <v>0</v>
      </c>
      <c r="DG330" s="124">
        <v>0</v>
      </c>
      <c r="DH330" s="124">
        <f t="shared" si="1305"/>
        <v>0</v>
      </c>
      <c r="DI330" s="124"/>
      <c r="DJ330" s="124">
        <f t="shared" si="1301"/>
        <v>0</v>
      </c>
      <c r="DK330" s="124">
        <v>0</v>
      </c>
      <c r="DL330" s="129">
        <f t="shared" si="1302"/>
        <v>0</v>
      </c>
      <c r="DM330" s="124">
        <f t="shared" si="1289"/>
        <v>207</v>
      </c>
      <c r="DN330" s="124">
        <f t="shared" si="1289"/>
        <v>19892487.247360002</v>
      </c>
    </row>
    <row r="331" spans="1:118" ht="30" customHeight="1" x14ac:dyDescent="0.25">
      <c r="A331" s="104"/>
      <c r="B331" s="135">
        <v>286</v>
      </c>
      <c r="C331" s="235" t="s">
        <v>737</v>
      </c>
      <c r="D331" s="118" t="s">
        <v>738</v>
      </c>
      <c r="E331" s="107">
        <f t="shared" si="1082"/>
        <v>23460</v>
      </c>
      <c r="F331" s="108">
        <v>23500</v>
      </c>
      <c r="G331" s="136">
        <v>1.08</v>
      </c>
      <c r="H331" s="120">
        <v>1</v>
      </c>
      <c r="I331" s="121"/>
      <c r="J331" s="121"/>
      <c r="K331" s="121"/>
      <c r="L331" s="121"/>
      <c r="M331" s="122">
        <v>1.4</v>
      </c>
      <c r="N331" s="122">
        <v>1.68</v>
      </c>
      <c r="O331" s="122">
        <v>2.23</v>
      </c>
      <c r="P331" s="123">
        <v>2.57</v>
      </c>
      <c r="Q331" s="124">
        <v>230</v>
      </c>
      <c r="R331" s="124">
        <f t="shared" si="1169"/>
        <v>8975569.6799999997</v>
      </c>
      <c r="S331" s="124">
        <v>2</v>
      </c>
      <c r="T331" s="124">
        <f t="shared" si="1118"/>
        <v>78048.432000000015</v>
      </c>
      <c r="U331" s="124">
        <v>0</v>
      </c>
      <c r="V331" s="124">
        <f t="shared" si="1250"/>
        <v>0</v>
      </c>
      <c r="W331" s="124"/>
      <c r="X331" s="124">
        <f t="shared" si="1251"/>
        <v>0</v>
      </c>
      <c r="Y331" s="124">
        <v>50</v>
      </c>
      <c r="Z331" s="124">
        <f t="shared" si="1295"/>
        <v>2306001.6</v>
      </c>
      <c r="AA331" s="124"/>
      <c r="AB331" s="124"/>
      <c r="AC331" s="124"/>
      <c r="AD331" s="124">
        <f t="shared" si="1252"/>
        <v>0</v>
      </c>
      <c r="AE331" s="124"/>
      <c r="AF331" s="124"/>
      <c r="AG331" s="124">
        <v>10</v>
      </c>
      <c r="AH331" s="124">
        <f t="shared" si="1253"/>
        <v>390242.16000000003</v>
      </c>
      <c r="AI331" s="124"/>
      <c r="AJ331" s="124"/>
      <c r="AK331" s="124"/>
      <c r="AL331" s="124">
        <f t="shared" si="1254"/>
        <v>0</v>
      </c>
      <c r="AM331" s="124">
        <v>50</v>
      </c>
      <c r="AN331" s="124">
        <f t="shared" si="1255"/>
        <v>1951210.8000000003</v>
      </c>
      <c r="AO331" s="124">
        <v>0</v>
      </c>
      <c r="AP331" s="124">
        <f t="shared" si="1307"/>
        <v>0</v>
      </c>
      <c r="AQ331" s="124">
        <v>0</v>
      </c>
      <c r="AR331" s="124">
        <f t="shared" si="1257"/>
        <v>0</v>
      </c>
      <c r="AS331" s="140"/>
      <c r="AT331" s="124">
        <f t="shared" si="1296"/>
        <v>0</v>
      </c>
      <c r="AU331" s="124"/>
      <c r="AV331" s="129">
        <f t="shared" si="1258"/>
        <v>0</v>
      </c>
      <c r="AW331" s="124"/>
      <c r="AX331" s="124">
        <f t="shared" si="1259"/>
        <v>0</v>
      </c>
      <c r="AY331" s="124">
        <v>0</v>
      </c>
      <c r="AZ331" s="124">
        <f t="shared" si="1260"/>
        <v>0</v>
      </c>
      <c r="BA331" s="124"/>
      <c r="BB331" s="124">
        <f t="shared" si="1261"/>
        <v>0</v>
      </c>
      <c r="BC331" s="124">
        <v>0</v>
      </c>
      <c r="BD331" s="124">
        <f t="shared" si="1262"/>
        <v>0</v>
      </c>
      <c r="BE331" s="124">
        <v>0</v>
      </c>
      <c r="BF331" s="124">
        <f t="shared" si="1263"/>
        <v>0</v>
      </c>
      <c r="BG331" s="124">
        <v>0</v>
      </c>
      <c r="BH331" s="124">
        <f t="shared" si="1264"/>
        <v>0</v>
      </c>
      <c r="BI331" s="124">
        <v>2</v>
      </c>
      <c r="BJ331" s="124">
        <f t="shared" si="1265"/>
        <v>85143.743999999992</v>
      </c>
      <c r="BK331" s="124">
        <f>96+52</f>
        <v>148</v>
      </c>
      <c r="BL331" s="124">
        <f t="shared" si="1266"/>
        <v>6930700.7616000017</v>
      </c>
      <c r="BM331" s="124">
        <v>0</v>
      </c>
      <c r="BN331" s="124">
        <f t="shared" si="1303"/>
        <v>0</v>
      </c>
      <c r="BO331" s="124">
        <v>0</v>
      </c>
      <c r="BP331" s="124">
        <f t="shared" si="1268"/>
        <v>0</v>
      </c>
      <c r="BQ331" s="124">
        <v>4</v>
      </c>
      <c r="BR331" s="124">
        <f t="shared" si="1269"/>
        <v>170287.48799999998</v>
      </c>
      <c r="BS331" s="124">
        <v>0</v>
      </c>
      <c r="BT331" s="124">
        <f t="shared" si="1297"/>
        <v>0</v>
      </c>
      <c r="BU331" s="124">
        <v>5</v>
      </c>
      <c r="BV331" s="124">
        <f t="shared" ref="BV331:BV334" si="1308">(BU331*$E331*$G331*$H331*$N331*$BV$13)/12*11+(BU331*$F331*$G331*$H331*$N331*$BV$13)/12</f>
        <v>255431.23200000002</v>
      </c>
      <c r="BW331" s="124">
        <v>10</v>
      </c>
      <c r="BX331" s="129">
        <f t="shared" si="1272"/>
        <v>510862.46400000004</v>
      </c>
      <c r="BY331" s="124">
        <v>0</v>
      </c>
      <c r="BZ331" s="124">
        <f t="shared" si="1290"/>
        <v>0</v>
      </c>
      <c r="CA331" s="124">
        <v>0</v>
      </c>
      <c r="CB331" s="124">
        <f t="shared" si="1298"/>
        <v>0</v>
      </c>
      <c r="CC331" s="124"/>
      <c r="CD331" s="124">
        <f t="shared" si="1306"/>
        <v>0</v>
      </c>
      <c r="CE331" s="124">
        <v>1</v>
      </c>
      <c r="CF331" s="124">
        <f t="shared" ref="CF331" si="1309">(CE331*$E331*$G331*$H331*$N331*$CF$13)/12*11+(CE331*$F331*$G331*$H331*$N331*$CF$13)/12</f>
        <v>42571.871999999996</v>
      </c>
      <c r="CG331" s="124">
        <v>0</v>
      </c>
      <c r="CH331" s="124">
        <f t="shared" si="1276"/>
        <v>0</v>
      </c>
      <c r="CI331" s="124"/>
      <c r="CJ331" s="124">
        <f t="shared" si="1291"/>
        <v>0</v>
      </c>
      <c r="CK331" s="124"/>
      <c r="CL331" s="124">
        <f t="shared" si="1299"/>
        <v>0</v>
      </c>
      <c r="CM331" s="124">
        <v>1</v>
      </c>
      <c r="CN331" s="124">
        <f t="shared" si="1277"/>
        <v>35476.560000000005</v>
      </c>
      <c r="CO331" s="124">
        <v>3</v>
      </c>
      <c r="CP331" s="124">
        <f t="shared" ref="CP331:CP332" si="1310">(CO331*$E331*$G331*$H331*$M331*$CP$13)/12*11+(CO331*$F331*$G331*$H331*$M331*$CP$13)/12</f>
        <v>95786.712</v>
      </c>
      <c r="CQ331" s="124">
        <v>1</v>
      </c>
      <c r="CR331" s="124">
        <f t="shared" si="1279"/>
        <v>35476.560000000005</v>
      </c>
      <c r="CS331" s="124">
        <v>2</v>
      </c>
      <c r="CT331" s="124">
        <f t="shared" ref="CT331:CT334" si="1311">(CS331*$E331*$G331*$H331*$N331*$CT$13)/12*11+(CS331*$F331*$G331*$H331*$N331*$CT$13)/12</f>
        <v>85143.743999999992</v>
      </c>
      <c r="CU331" s="124">
        <v>0</v>
      </c>
      <c r="CV331" s="124">
        <f t="shared" si="1300"/>
        <v>0</v>
      </c>
      <c r="CW331" s="124">
        <v>0</v>
      </c>
      <c r="CX331" s="124">
        <f t="shared" si="1294"/>
        <v>0</v>
      </c>
      <c r="CY331" s="140"/>
      <c r="CZ331" s="124">
        <f t="shared" si="1292"/>
        <v>0</v>
      </c>
      <c r="DA331" s="124">
        <v>0</v>
      </c>
      <c r="DB331" s="129">
        <f t="shared" si="1283"/>
        <v>0</v>
      </c>
      <c r="DC331" s="124"/>
      <c r="DD331" s="124">
        <f t="shared" si="1284"/>
        <v>0</v>
      </c>
      <c r="DE331" s="141"/>
      <c r="DF331" s="124">
        <f t="shared" si="1304"/>
        <v>0</v>
      </c>
      <c r="DG331" s="124">
        <v>0</v>
      </c>
      <c r="DH331" s="124">
        <f t="shared" si="1305"/>
        <v>0</v>
      </c>
      <c r="DI331" s="124"/>
      <c r="DJ331" s="124">
        <f t="shared" si="1301"/>
        <v>0</v>
      </c>
      <c r="DK331" s="124">
        <v>0</v>
      </c>
      <c r="DL331" s="129">
        <f t="shared" si="1302"/>
        <v>0</v>
      </c>
      <c r="DM331" s="124">
        <f t="shared" si="1289"/>
        <v>519</v>
      </c>
      <c r="DN331" s="124">
        <f t="shared" si="1289"/>
        <v>21947953.809600007</v>
      </c>
    </row>
    <row r="332" spans="1:118" ht="30" customHeight="1" x14ac:dyDescent="0.25">
      <c r="A332" s="104"/>
      <c r="B332" s="135">
        <v>287</v>
      </c>
      <c r="C332" s="235" t="s">
        <v>739</v>
      </c>
      <c r="D332" s="118" t="s">
        <v>740</v>
      </c>
      <c r="E332" s="107">
        <f t="shared" si="1082"/>
        <v>23460</v>
      </c>
      <c r="F332" s="108">
        <v>23500</v>
      </c>
      <c r="G332" s="136">
        <v>1.1200000000000001</v>
      </c>
      <c r="H332" s="120">
        <v>1</v>
      </c>
      <c r="I332" s="121"/>
      <c r="J332" s="121"/>
      <c r="K332" s="121"/>
      <c r="L332" s="121"/>
      <c r="M332" s="122">
        <v>1.4</v>
      </c>
      <c r="N332" s="122">
        <v>1.68</v>
      </c>
      <c r="O332" s="122">
        <v>2.23</v>
      </c>
      <c r="P332" s="123">
        <v>2.57</v>
      </c>
      <c r="Q332" s="124">
        <v>113</v>
      </c>
      <c r="R332" s="124">
        <f t="shared" si="1169"/>
        <v>4573059.9786666669</v>
      </c>
      <c r="S332" s="124"/>
      <c r="T332" s="124">
        <f t="shared" si="1118"/>
        <v>0</v>
      </c>
      <c r="U332" s="124">
        <v>0</v>
      </c>
      <c r="V332" s="124">
        <f t="shared" si="1250"/>
        <v>0</v>
      </c>
      <c r="W332" s="124"/>
      <c r="X332" s="124">
        <f t="shared" si="1251"/>
        <v>0</v>
      </c>
      <c r="Y332" s="124">
        <v>1</v>
      </c>
      <c r="Z332" s="124">
        <f t="shared" si="1295"/>
        <v>47828.181333333327</v>
      </c>
      <c r="AA332" s="124"/>
      <c r="AB332" s="124"/>
      <c r="AC332" s="124"/>
      <c r="AD332" s="124">
        <f t="shared" si="1252"/>
        <v>0</v>
      </c>
      <c r="AE332" s="124"/>
      <c r="AF332" s="124"/>
      <c r="AG332" s="124">
        <v>8</v>
      </c>
      <c r="AH332" s="124">
        <f t="shared" si="1253"/>
        <v>323756.45866666676</v>
      </c>
      <c r="AI332" s="124"/>
      <c r="AJ332" s="124"/>
      <c r="AK332" s="124"/>
      <c r="AL332" s="124">
        <f t="shared" si="1254"/>
        <v>0</v>
      </c>
      <c r="AM332" s="124">
        <v>193</v>
      </c>
      <c r="AN332" s="124">
        <f t="shared" si="1255"/>
        <v>7810624.5653333347</v>
      </c>
      <c r="AO332" s="124">
        <v>0</v>
      </c>
      <c r="AP332" s="124">
        <f t="shared" si="1307"/>
        <v>0</v>
      </c>
      <c r="AQ332" s="124"/>
      <c r="AR332" s="124">
        <f t="shared" si="1257"/>
        <v>0</v>
      </c>
      <c r="AS332" s="140">
        <v>0</v>
      </c>
      <c r="AT332" s="124">
        <f t="shared" si="1296"/>
        <v>0</v>
      </c>
      <c r="AU332" s="124"/>
      <c r="AV332" s="129">
        <f t="shared" si="1258"/>
        <v>0</v>
      </c>
      <c r="AW332" s="124"/>
      <c r="AX332" s="124">
        <f t="shared" si="1259"/>
        <v>0</v>
      </c>
      <c r="AY332" s="124">
        <v>0</v>
      </c>
      <c r="AZ332" s="124">
        <f t="shared" si="1260"/>
        <v>0</v>
      </c>
      <c r="BA332" s="124"/>
      <c r="BB332" s="124">
        <f t="shared" si="1261"/>
        <v>0</v>
      </c>
      <c r="BC332" s="124">
        <v>0</v>
      </c>
      <c r="BD332" s="124">
        <f t="shared" si="1262"/>
        <v>0</v>
      </c>
      <c r="BE332" s="124">
        <v>0</v>
      </c>
      <c r="BF332" s="124">
        <f t="shared" si="1263"/>
        <v>0</v>
      </c>
      <c r="BG332" s="124">
        <v>0</v>
      </c>
      <c r="BH332" s="124">
        <f t="shared" si="1264"/>
        <v>0</v>
      </c>
      <c r="BI332" s="124">
        <v>5</v>
      </c>
      <c r="BJ332" s="124">
        <f t="shared" si="1265"/>
        <v>220743.03999999998</v>
      </c>
      <c r="BK332" s="124">
        <v>98</v>
      </c>
      <c r="BL332" s="124">
        <f t="shared" si="1266"/>
        <v>4759219.942400001</v>
      </c>
      <c r="BM332" s="124">
        <v>0</v>
      </c>
      <c r="BN332" s="124">
        <f t="shared" si="1303"/>
        <v>0</v>
      </c>
      <c r="BO332" s="124">
        <v>0</v>
      </c>
      <c r="BP332" s="124">
        <f t="shared" si="1268"/>
        <v>0</v>
      </c>
      <c r="BQ332" s="124">
        <v>2</v>
      </c>
      <c r="BR332" s="124">
        <f t="shared" si="1269"/>
        <v>88297.216000000015</v>
      </c>
      <c r="BS332" s="124">
        <v>0</v>
      </c>
      <c r="BT332" s="124">
        <f t="shared" si="1297"/>
        <v>0</v>
      </c>
      <c r="BU332" s="124">
        <v>0</v>
      </c>
      <c r="BV332" s="124">
        <f t="shared" si="1308"/>
        <v>0</v>
      </c>
      <c r="BW332" s="124">
        <v>5</v>
      </c>
      <c r="BX332" s="129">
        <f t="shared" si="1272"/>
        <v>264891.64800000004</v>
      </c>
      <c r="BY332" s="124">
        <v>0</v>
      </c>
      <c r="BZ332" s="124">
        <f t="shared" si="1290"/>
        <v>0</v>
      </c>
      <c r="CA332" s="124">
        <v>0</v>
      </c>
      <c r="CB332" s="124">
        <f t="shared" si="1298"/>
        <v>0</v>
      </c>
      <c r="CC332" s="124"/>
      <c r="CD332" s="124">
        <f t="shared" si="1306"/>
        <v>0</v>
      </c>
      <c r="CE332" s="124">
        <v>0</v>
      </c>
      <c r="CF332" s="124">
        <f>(CE332*$E332*$G332*$H332*$N332*$CF$13)</f>
        <v>0</v>
      </c>
      <c r="CG332" s="124">
        <v>0</v>
      </c>
      <c r="CH332" s="124">
        <f t="shared" si="1276"/>
        <v>0</v>
      </c>
      <c r="CI332" s="124"/>
      <c r="CJ332" s="124">
        <f t="shared" si="1291"/>
        <v>0</v>
      </c>
      <c r="CK332" s="124"/>
      <c r="CL332" s="124">
        <f t="shared" si="1299"/>
        <v>0</v>
      </c>
      <c r="CM332" s="124">
        <v>0</v>
      </c>
      <c r="CN332" s="124">
        <f t="shared" si="1277"/>
        <v>0</v>
      </c>
      <c r="CO332" s="124">
        <v>2</v>
      </c>
      <c r="CP332" s="124">
        <f t="shared" si="1310"/>
        <v>66222.912000000011</v>
      </c>
      <c r="CQ332" s="124">
        <v>2</v>
      </c>
      <c r="CR332" s="124">
        <f t="shared" si="1279"/>
        <v>73581.013333333336</v>
      </c>
      <c r="CS332" s="124">
        <v>16</v>
      </c>
      <c r="CT332" s="124">
        <f t="shared" si="1311"/>
        <v>706377.72800000012</v>
      </c>
      <c r="CU332" s="124">
        <v>0</v>
      </c>
      <c r="CV332" s="124">
        <f t="shared" si="1300"/>
        <v>0</v>
      </c>
      <c r="CW332" s="124">
        <v>0</v>
      </c>
      <c r="CX332" s="124">
        <f t="shared" si="1294"/>
        <v>0</v>
      </c>
      <c r="CY332" s="140">
        <v>0</v>
      </c>
      <c r="CZ332" s="124">
        <f t="shared" si="1292"/>
        <v>0</v>
      </c>
      <c r="DA332" s="124">
        <v>0</v>
      </c>
      <c r="DB332" s="129">
        <f t="shared" si="1283"/>
        <v>0</v>
      </c>
      <c r="DC332" s="124">
        <v>0</v>
      </c>
      <c r="DD332" s="124">
        <f t="shared" si="1284"/>
        <v>0</v>
      </c>
      <c r="DE332" s="141"/>
      <c r="DF332" s="124">
        <f t="shared" si="1304"/>
        <v>0</v>
      </c>
      <c r="DG332" s="124">
        <v>0</v>
      </c>
      <c r="DH332" s="124">
        <f t="shared" si="1305"/>
        <v>0</v>
      </c>
      <c r="DI332" s="124"/>
      <c r="DJ332" s="124">
        <f t="shared" si="1301"/>
        <v>0</v>
      </c>
      <c r="DK332" s="124">
        <v>0</v>
      </c>
      <c r="DL332" s="129">
        <f t="shared" si="1302"/>
        <v>0</v>
      </c>
      <c r="DM332" s="124">
        <f t="shared" si="1289"/>
        <v>445</v>
      </c>
      <c r="DN332" s="124">
        <f t="shared" si="1289"/>
        <v>18934602.683733337</v>
      </c>
    </row>
    <row r="333" spans="1:118" ht="30" customHeight="1" x14ac:dyDescent="0.25">
      <c r="A333" s="104"/>
      <c r="B333" s="135">
        <v>288</v>
      </c>
      <c r="C333" s="235" t="s">
        <v>741</v>
      </c>
      <c r="D333" s="118" t="s">
        <v>742</v>
      </c>
      <c r="E333" s="107">
        <f t="shared" si="1082"/>
        <v>23460</v>
      </c>
      <c r="F333" s="108">
        <v>23500</v>
      </c>
      <c r="G333" s="136">
        <v>1.62</v>
      </c>
      <c r="H333" s="149">
        <v>0.8</v>
      </c>
      <c r="I333" s="150"/>
      <c r="J333" s="150"/>
      <c r="K333" s="150"/>
      <c r="L333" s="150"/>
      <c r="M333" s="122">
        <v>1.4</v>
      </c>
      <c r="N333" s="122">
        <v>1.68</v>
      </c>
      <c r="O333" s="122">
        <v>2.23</v>
      </c>
      <c r="P333" s="123">
        <v>2.57</v>
      </c>
      <c r="Q333" s="124">
        <v>139</v>
      </c>
      <c r="R333" s="124">
        <f t="shared" si="1169"/>
        <v>6509239.2288000025</v>
      </c>
      <c r="S333" s="124">
        <v>1</v>
      </c>
      <c r="T333" s="124">
        <f t="shared" si="1118"/>
        <v>46829.059200000003</v>
      </c>
      <c r="U333" s="124">
        <v>0</v>
      </c>
      <c r="V333" s="124">
        <f t="shared" si="1250"/>
        <v>0</v>
      </c>
      <c r="W333" s="124"/>
      <c r="X333" s="124">
        <f t="shared" si="1251"/>
        <v>0</v>
      </c>
      <c r="Y333" s="124">
        <v>4</v>
      </c>
      <c r="Z333" s="124">
        <f t="shared" si="1295"/>
        <v>221376.15359999999</v>
      </c>
      <c r="AA333" s="124"/>
      <c r="AB333" s="124"/>
      <c r="AC333" s="124"/>
      <c r="AD333" s="124">
        <f t="shared" si="1252"/>
        <v>0</v>
      </c>
      <c r="AE333" s="124"/>
      <c r="AF333" s="124"/>
      <c r="AG333" s="124">
        <v>10</v>
      </c>
      <c r="AH333" s="124">
        <f t="shared" si="1253"/>
        <v>468290.59200000006</v>
      </c>
      <c r="AI333" s="124"/>
      <c r="AJ333" s="124"/>
      <c r="AK333" s="124"/>
      <c r="AL333" s="124">
        <f t="shared" si="1254"/>
        <v>0</v>
      </c>
      <c r="AM333" s="124">
        <v>161</v>
      </c>
      <c r="AN333" s="124">
        <f t="shared" si="1255"/>
        <v>7539478.5312000019</v>
      </c>
      <c r="AO333" s="124">
        <v>0</v>
      </c>
      <c r="AP333" s="124">
        <f t="shared" si="1307"/>
        <v>0</v>
      </c>
      <c r="AQ333" s="124"/>
      <c r="AR333" s="124">
        <f t="shared" si="1257"/>
        <v>0</v>
      </c>
      <c r="AS333" s="140">
        <v>2</v>
      </c>
      <c r="AT333" s="124">
        <f t="shared" si="1296"/>
        <v>132825.69216000004</v>
      </c>
      <c r="AU333" s="124">
        <v>1</v>
      </c>
      <c r="AV333" s="129">
        <f t="shared" si="1258"/>
        <v>56194.871040000013</v>
      </c>
      <c r="AW333" s="124"/>
      <c r="AX333" s="124">
        <f t="shared" si="1259"/>
        <v>0</v>
      </c>
      <c r="AY333" s="124"/>
      <c r="AZ333" s="124">
        <f t="shared" si="1260"/>
        <v>0</v>
      </c>
      <c r="BA333" s="124"/>
      <c r="BB333" s="124">
        <f t="shared" si="1261"/>
        <v>0</v>
      </c>
      <c r="BC333" s="124">
        <v>0</v>
      </c>
      <c r="BD333" s="124">
        <f t="shared" si="1262"/>
        <v>0</v>
      </c>
      <c r="BE333" s="124">
        <v>0</v>
      </c>
      <c r="BF333" s="124">
        <f t="shared" si="1263"/>
        <v>0</v>
      </c>
      <c r="BG333" s="124">
        <v>0</v>
      </c>
      <c r="BH333" s="124">
        <f t="shared" si="1264"/>
        <v>0</v>
      </c>
      <c r="BI333" s="124">
        <v>0</v>
      </c>
      <c r="BJ333" s="124">
        <f t="shared" si="1265"/>
        <v>0</v>
      </c>
      <c r="BK333" s="124">
        <v>92</v>
      </c>
      <c r="BL333" s="124">
        <f t="shared" si="1266"/>
        <v>5169928.1356800022</v>
      </c>
      <c r="BM333" s="124">
        <v>0</v>
      </c>
      <c r="BN333" s="124">
        <f t="shared" si="1303"/>
        <v>0</v>
      </c>
      <c r="BO333" s="124">
        <v>0</v>
      </c>
      <c r="BP333" s="124">
        <f t="shared" si="1268"/>
        <v>0</v>
      </c>
      <c r="BQ333" s="124">
        <v>0</v>
      </c>
      <c r="BR333" s="124">
        <f t="shared" si="1269"/>
        <v>0</v>
      </c>
      <c r="BS333" s="124">
        <v>0</v>
      </c>
      <c r="BT333" s="124">
        <f t="shared" si="1297"/>
        <v>0</v>
      </c>
      <c r="BU333" s="124">
        <v>1</v>
      </c>
      <c r="BV333" s="124">
        <f t="shared" si="1308"/>
        <v>61303.495680000007</v>
      </c>
      <c r="BW333" s="124">
        <v>0</v>
      </c>
      <c r="BX333" s="129">
        <f t="shared" si="1272"/>
        <v>0</v>
      </c>
      <c r="BY333" s="124">
        <v>0</v>
      </c>
      <c r="BZ333" s="124">
        <f t="shared" si="1290"/>
        <v>0</v>
      </c>
      <c r="CA333" s="124">
        <v>0</v>
      </c>
      <c r="CB333" s="124">
        <f t="shared" si="1298"/>
        <v>0</v>
      </c>
      <c r="CC333" s="124">
        <v>0</v>
      </c>
      <c r="CD333" s="124">
        <f t="shared" si="1306"/>
        <v>0</v>
      </c>
      <c r="CE333" s="124">
        <v>0</v>
      </c>
      <c r="CF333" s="124">
        <f>(CE333*$E333*$G333*$H333*$N333*$CF$13)</f>
        <v>0</v>
      </c>
      <c r="CG333" s="124">
        <v>0</v>
      </c>
      <c r="CH333" s="124">
        <f t="shared" si="1276"/>
        <v>0</v>
      </c>
      <c r="CI333" s="124"/>
      <c r="CJ333" s="124">
        <f t="shared" si="1291"/>
        <v>0</v>
      </c>
      <c r="CK333" s="124"/>
      <c r="CL333" s="124">
        <f t="shared" si="1299"/>
        <v>0</v>
      </c>
      <c r="CM333" s="124">
        <v>1</v>
      </c>
      <c r="CN333" s="124">
        <f t="shared" si="1277"/>
        <v>42571.871999999996</v>
      </c>
      <c r="CO333" s="124">
        <v>0</v>
      </c>
      <c r="CP333" s="124">
        <f>(CO333*$E333*$G333*$H333*$M333*$CP$13)</f>
        <v>0</v>
      </c>
      <c r="CQ333" s="124">
        <v>1</v>
      </c>
      <c r="CR333" s="124">
        <f t="shared" si="1279"/>
        <v>42571.871999999996</v>
      </c>
      <c r="CS333" s="124">
        <v>0</v>
      </c>
      <c r="CT333" s="124">
        <f t="shared" si="1311"/>
        <v>0</v>
      </c>
      <c r="CU333" s="124">
        <v>0</v>
      </c>
      <c r="CV333" s="124">
        <f t="shared" si="1300"/>
        <v>0</v>
      </c>
      <c r="CW333" s="124">
        <v>0</v>
      </c>
      <c r="CX333" s="124">
        <f t="shared" si="1294"/>
        <v>0</v>
      </c>
      <c r="CY333" s="140">
        <v>0</v>
      </c>
      <c r="CZ333" s="124">
        <f t="shared" si="1292"/>
        <v>0</v>
      </c>
      <c r="DA333" s="124">
        <v>0</v>
      </c>
      <c r="DB333" s="129">
        <f t="shared" si="1283"/>
        <v>0</v>
      </c>
      <c r="DC333" s="124">
        <v>0</v>
      </c>
      <c r="DD333" s="124">
        <f t="shared" si="1284"/>
        <v>0</v>
      </c>
      <c r="DE333" s="141"/>
      <c r="DF333" s="124">
        <f t="shared" si="1304"/>
        <v>0</v>
      </c>
      <c r="DG333" s="124">
        <v>0</v>
      </c>
      <c r="DH333" s="124">
        <f t="shared" si="1305"/>
        <v>0</v>
      </c>
      <c r="DI333" s="124"/>
      <c r="DJ333" s="124">
        <f t="shared" si="1301"/>
        <v>0</v>
      </c>
      <c r="DK333" s="124">
        <v>0</v>
      </c>
      <c r="DL333" s="129">
        <f t="shared" si="1302"/>
        <v>0</v>
      </c>
      <c r="DM333" s="124">
        <f t="shared" si="1289"/>
        <v>413</v>
      </c>
      <c r="DN333" s="124">
        <f t="shared" si="1289"/>
        <v>20290609.503360011</v>
      </c>
    </row>
    <row r="334" spans="1:118" ht="30" customHeight="1" x14ac:dyDescent="0.25">
      <c r="A334" s="104"/>
      <c r="B334" s="135">
        <v>289</v>
      </c>
      <c r="C334" s="235" t="s">
        <v>743</v>
      </c>
      <c r="D334" s="118" t="s">
        <v>744</v>
      </c>
      <c r="E334" s="107">
        <f t="shared" si="1082"/>
        <v>23460</v>
      </c>
      <c r="F334" s="108">
        <v>23500</v>
      </c>
      <c r="G334" s="136">
        <v>1.95</v>
      </c>
      <c r="H334" s="120">
        <v>1</v>
      </c>
      <c r="I334" s="121"/>
      <c r="J334" s="121"/>
      <c r="K334" s="121"/>
      <c r="L334" s="121"/>
      <c r="M334" s="122">
        <v>1.4</v>
      </c>
      <c r="N334" s="122">
        <v>1.68</v>
      </c>
      <c r="O334" s="122">
        <v>2.23</v>
      </c>
      <c r="P334" s="123">
        <v>2.57</v>
      </c>
      <c r="Q334" s="124">
        <v>41</v>
      </c>
      <c r="R334" s="124">
        <f t="shared" si="1169"/>
        <v>2888875.9899999998</v>
      </c>
      <c r="S334" s="124">
        <v>0</v>
      </c>
      <c r="T334" s="124">
        <f t="shared" si="1118"/>
        <v>0</v>
      </c>
      <c r="U334" s="124">
        <v>0</v>
      </c>
      <c r="V334" s="124">
        <f t="shared" si="1250"/>
        <v>0</v>
      </c>
      <c r="W334" s="124"/>
      <c r="X334" s="124">
        <f t="shared" si="1251"/>
        <v>0</v>
      </c>
      <c r="Y334" s="124">
        <v>3</v>
      </c>
      <c r="Z334" s="124">
        <f t="shared" si="1295"/>
        <v>249816.84</v>
      </c>
      <c r="AA334" s="124"/>
      <c r="AB334" s="124"/>
      <c r="AC334" s="124"/>
      <c r="AD334" s="124">
        <f t="shared" si="1252"/>
        <v>0</v>
      </c>
      <c r="AE334" s="124"/>
      <c r="AF334" s="124"/>
      <c r="AG334" s="124">
        <v>3</v>
      </c>
      <c r="AH334" s="124">
        <f t="shared" si="1253"/>
        <v>211381.17</v>
      </c>
      <c r="AI334" s="124"/>
      <c r="AJ334" s="124"/>
      <c r="AK334" s="124"/>
      <c r="AL334" s="124">
        <f t="shared" si="1254"/>
        <v>0</v>
      </c>
      <c r="AM334" s="124">
        <v>121</v>
      </c>
      <c r="AN334" s="124">
        <f t="shared" si="1255"/>
        <v>8525707.1900000013</v>
      </c>
      <c r="AO334" s="124">
        <v>0</v>
      </c>
      <c r="AP334" s="124">
        <f t="shared" si="1307"/>
        <v>0</v>
      </c>
      <c r="AQ334" s="124"/>
      <c r="AR334" s="124">
        <f t="shared" si="1257"/>
        <v>0</v>
      </c>
      <c r="AS334" s="139">
        <v>2</v>
      </c>
      <c r="AT334" s="124">
        <f t="shared" si="1296"/>
        <v>199853.47199999998</v>
      </c>
      <c r="AU334" s="124">
        <v>0</v>
      </c>
      <c r="AV334" s="129">
        <f t="shared" si="1258"/>
        <v>0</v>
      </c>
      <c r="AW334" s="124"/>
      <c r="AX334" s="124">
        <f t="shared" si="1259"/>
        <v>0</v>
      </c>
      <c r="AY334" s="124"/>
      <c r="AZ334" s="124">
        <f t="shared" si="1260"/>
        <v>0</v>
      </c>
      <c r="BA334" s="124"/>
      <c r="BB334" s="124">
        <f t="shared" si="1261"/>
        <v>0</v>
      </c>
      <c r="BC334" s="124">
        <v>0</v>
      </c>
      <c r="BD334" s="124">
        <f t="shared" si="1262"/>
        <v>0</v>
      </c>
      <c r="BE334" s="124">
        <v>0</v>
      </c>
      <c r="BF334" s="124">
        <f t="shared" si="1263"/>
        <v>0</v>
      </c>
      <c r="BG334" s="124">
        <v>0</v>
      </c>
      <c r="BH334" s="124">
        <f t="shared" si="1264"/>
        <v>0</v>
      </c>
      <c r="BI334" s="124">
        <v>0</v>
      </c>
      <c r="BJ334" s="124">
        <f t="shared" si="1265"/>
        <v>0</v>
      </c>
      <c r="BK334" s="124">
        <v>30</v>
      </c>
      <c r="BL334" s="124">
        <f t="shared" si="1266"/>
        <v>2536574.04</v>
      </c>
      <c r="BM334" s="124">
        <v>0</v>
      </c>
      <c r="BN334" s="124">
        <f t="shared" si="1303"/>
        <v>0</v>
      </c>
      <c r="BO334" s="124">
        <v>0</v>
      </c>
      <c r="BP334" s="124">
        <f t="shared" si="1268"/>
        <v>0</v>
      </c>
      <c r="BQ334" s="124">
        <v>0</v>
      </c>
      <c r="BR334" s="124">
        <f>(BQ334*$E334*$G334*$H334*$N334*$BR$13)</f>
        <v>0</v>
      </c>
      <c r="BS334" s="124">
        <v>0</v>
      </c>
      <c r="BT334" s="124">
        <f t="shared" si="1297"/>
        <v>0</v>
      </c>
      <c r="BU334" s="124">
        <v>0</v>
      </c>
      <c r="BV334" s="124">
        <f t="shared" si="1308"/>
        <v>0</v>
      </c>
      <c r="BW334" s="124">
        <v>1</v>
      </c>
      <c r="BX334" s="129">
        <f t="shared" si="1272"/>
        <v>92239.055999999997</v>
      </c>
      <c r="BY334" s="124">
        <v>0</v>
      </c>
      <c r="BZ334" s="124">
        <f t="shared" si="1290"/>
        <v>0</v>
      </c>
      <c r="CA334" s="124">
        <v>0</v>
      </c>
      <c r="CB334" s="124">
        <f t="shared" si="1298"/>
        <v>0</v>
      </c>
      <c r="CC334" s="124">
        <v>0</v>
      </c>
      <c r="CD334" s="124">
        <f t="shared" si="1306"/>
        <v>0</v>
      </c>
      <c r="CE334" s="124">
        <v>0</v>
      </c>
      <c r="CF334" s="124">
        <f>(CE334*$E334*$G334*$H334*$N334*$CF$13)</f>
        <v>0</v>
      </c>
      <c r="CG334" s="124">
        <v>0</v>
      </c>
      <c r="CH334" s="124">
        <f t="shared" si="1276"/>
        <v>0</v>
      </c>
      <c r="CI334" s="124"/>
      <c r="CJ334" s="124">
        <f t="shared" si="1291"/>
        <v>0</v>
      </c>
      <c r="CK334" s="124"/>
      <c r="CL334" s="124">
        <f t="shared" si="1299"/>
        <v>0</v>
      </c>
      <c r="CM334" s="124">
        <v>0</v>
      </c>
      <c r="CN334" s="124">
        <f t="shared" si="1277"/>
        <v>0</v>
      </c>
      <c r="CO334" s="124">
        <v>0</v>
      </c>
      <c r="CP334" s="124">
        <f>(CO334*$E334*$G334*$H334*$M334*$CP$13)</f>
        <v>0</v>
      </c>
      <c r="CQ334" s="124">
        <v>0</v>
      </c>
      <c r="CR334" s="124">
        <f t="shared" si="1279"/>
        <v>0</v>
      </c>
      <c r="CS334" s="124">
        <v>2</v>
      </c>
      <c r="CT334" s="124">
        <f t="shared" si="1311"/>
        <v>153731.75999999998</v>
      </c>
      <c r="CU334" s="124">
        <v>0</v>
      </c>
      <c r="CV334" s="124">
        <f t="shared" si="1300"/>
        <v>0</v>
      </c>
      <c r="CW334" s="124">
        <v>0</v>
      </c>
      <c r="CX334" s="124">
        <f t="shared" si="1294"/>
        <v>0</v>
      </c>
      <c r="CY334" s="140"/>
      <c r="CZ334" s="124">
        <f t="shared" si="1292"/>
        <v>0</v>
      </c>
      <c r="DA334" s="124">
        <v>0</v>
      </c>
      <c r="DB334" s="129">
        <f t="shared" si="1283"/>
        <v>0</v>
      </c>
      <c r="DC334" s="124">
        <v>0</v>
      </c>
      <c r="DD334" s="124">
        <f t="shared" si="1284"/>
        <v>0</v>
      </c>
      <c r="DE334" s="141"/>
      <c r="DF334" s="124">
        <f t="shared" si="1304"/>
        <v>0</v>
      </c>
      <c r="DG334" s="124">
        <v>0</v>
      </c>
      <c r="DH334" s="124">
        <f t="shared" si="1305"/>
        <v>0</v>
      </c>
      <c r="DI334" s="124"/>
      <c r="DJ334" s="124">
        <f t="shared" si="1301"/>
        <v>0</v>
      </c>
      <c r="DK334" s="124">
        <v>0</v>
      </c>
      <c r="DL334" s="129">
        <f t="shared" si="1302"/>
        <v>0</v>
      </c>
      <c r="DM334" s="124">
        <f t="shared" si="1289"/>
        <v>203</v>
      </c>
      <c r="DN334" s="124">
        <f t="shared" si="1289"/>
        <v>14858179.517999999</v>
      </c>
    </row>
    <row r="335" spans="1:118" ht="30" customHeight="1" x14ac:dyDescent="0.25">
      <c r="A335" s="104"/>
      <c r="B335" s="135">
        <v>290</v>
      </c>
      <c r="C335" s="235" t="s">
        <v>745</v>
      </c>
      <c r="D335" s="118" t="s">
        <v>746</v>
      </c>
      <c r="E335" s="107">
        <f t="shared" si="1082"/>
        <v>23460</v>
      </c>
      <c r="F335" s="108">
        <v>23500</v>
      </c>
      <c r="G335" s="136">
        <v>2.14</v>
      </c>
      <c r="H335" s="149">
        <v>0.8</v>
      </c>
      <c r="I335" s="150"/>
      <c r="J335" s="150"/>
      <c r="K335" s="150"/>
      <c r="L335" s="121"/>
      <c r="M335" s="122">
        <v>1.4</v>
      </c>
      <c r="N335" s="122">
        <v>1.68</v>
      </c>
      <c r="O335" s="122">
        <v>2.23</v>
      </c>
      <c r="P335" s="123">
        <v>2.57</v>
      </c>
      <c r="Q335" s="124">
        <v>344</v>
      </c>
      <c r="R335" s="124">
        <f t="shared" si="1169"/>
        <v>21280049.518933333</v>
      </c>
      <c r="S335" s="124">
        <v>0</v>
      </c>
      <c r="T335" s="124">
        <f t="shared" si="1118"/>
        <v>0</v>
      </c>
      <c r="U335" s="124">
        <v>0</v>
      </c>
      <c r="V335" s="124">
        <f t="shared" si="1250"/>
        <v>0</v>
      </c>
      <c r="W335" s="124"/>
      <c r="X335" s="124">
        <f t="shared" si="1251"/>
        <v>0</v>
      </c>
      <c r="Y335" s="124">
        <v>1</v>
      </c>
      <c r="Z335" s="124">
        <f t="shared" si="1295"/>
        <v>73108.791466666662</v>
      </c>
      <c r="AA335" s="124"/>
      <c r="AB335" s="124"/>
      <c r="AC335" s="124"/>
      <c r="AD335" s="124">
        <f t="shared" si="1252"/>
        <v>0</v>
      </c>
      <c r="AE335" s="124"/>
      <c r="AF335" s="124"/>
      <c r="AG335" s="124">
        <v>21</v>
      </c>
      <c r="AH335" s="124">
        <f t="shared" si="1253"/>
        <v>1299072.7904000003</v>
      </c>
      <c r="AI335" s="124"/>
      <c r="AJ335" s="124"/>
      <c r="AK335" s="125"/>
      <c r="AL335" s="124">
        <f t="shared" si="1254"/>
        <v>0</v>
      </c>
      <c r="AM335" s="124">
        <v>161</v>
      </c>
      <c r="AN335" s="124">
        <f t="shared" si="1255"/>
        <v>9959558.0597333331</v>
      </c>
      <c r="AO335" s="124">
        <v>0</v>
      </c>
      <c r="AP335" s="124">
        <f t="shared" si="1307"/>
        <v>0</v>
      </c>
      <c r="AQ335" s="124"/>
      <c r="AR335" s="124">
        <f t="shared" si="1257"/>
        <v>0</v>
      </c>
      <c r="AS335" s="140">
        <v>0</v>
      </c>
      <c r="AT335" s="124">
        <f>(AS335*$E335*$G335*$H335*$N335*$AT$13)/12*4+(AS335*$E335*$G335*$H335*$N335*$AT$15)/12*8</f>
        <v>0</v>
      </c>
      <c r="AU335" s="124">
        <v>0</v>
      </c>
      <c r="AV335" s="129">
        <f>(AU335*$E335*$G335*$H335*$N335*$AV$13)</f>
        <v>0</v>
      </c>
      <c r="AW335" s="124"/>
      <c r="AX335" s="124">
        <f t="shared" si="1259"/>
        <v>0</v>
      </c>
      <c r="AY335" s="124">
        <v>0</v>
      </c>
      <c r="AZ335" s="124">
        <f t="shared" si="1260"/>
        <v>0</v>
      </c>
      <c r="BA335" s="124"/>
      <c r="BB335" s="124">
        <f t="shared" si="1261"/>
        <v>0</v>
      </c>
      <c r="BC335" s="124"/>
      <c r="BD335" s="124">
        <f t="shared" si="1262"/>
        <v>0</v>
      </c>
      <c r="BE335" s="124"/>
      <c r="BF335" s="124">
        <f t="shared" si="1263"/>
        <v>0</v>
      </c>
      <c r="BG335" s="124"/>
      <c r="BH335" s="124">
        <f t="shared" si="1264"/>
        <v>0</v>
      </c>
      <c r="BI335" s="124">
        <v>0</v>
      </c>
      <c r="BJ335" s="124">
        <f t="shared" si="1265"/>
        <v>0</v>
      </c>
      <c r="BK335" s="124">
        <f>80+37</f>
        <v>117</v>
      </c>
      <c r="BL335" s="124">
        <f t="shared" si="1266"/>
        <v>8685229.5129600018</v>
      </c>
      <c r="BM335" s="124"/>
      <c r="BN335" s="124">
        <f t="shared" si="1303"/>
        <v>0</v>
      </c>
      <c r="BO335" s="124"/>
      <c r="BP335" s="124">
        <f t="shared" si="1268"/>
        <v>0</v>
      </c>
      <c r="BQ335" s="124">
        <v>0</v>
      </c>
      <c r="BR335" s="124">
        <f>(BQ335*$E335*$G335*$H335*$N335*$BR$13)</f>
        <v>0</v>
      </c>
      <c r="BS335" s="124">
        <v>0</v>
      </c>
      <c r="BT335" s="124">
        <f t="shared" si="1297"/>
        <v>0</v>
      </c>
      <c r="BU335" s="124">
        <v>0</v>
      </c>
      <c r="BV335" s="124">
        <f>(BU335*$E335*$G335*$H335*$N335*$BV$13)</f>
        <v>0</v>
      </c>
      <c r="BW335" s="124">
        <v>0</v>
      </c>
      <c r="BX335" s="129">
        <f t="shared" si="1272"/>
        <v>0</v>
      </c>
      <c r="BY335" s="124"/>
      <c r="BZ335" s="124">
        <f t="shared" si="1290"/>
        <v>0</v>
      </c>
      <c r="CA335" s="124"/>
      <c r="CB335" s="124">
        <f t="shared" si="1298"/>
        <v>0</v>
      </c>
      <c r="CC335" s="124"/>
      <c r="CD335" s="124">
        <f t="shared" si="1306"/>
        <v>0</v>
      </c>
      <c r="CE335" s="124">
        <v>0</v>
      </c>
      <c r="CF335" s="124">
        <f>(CE335*$E335*$G335*$H335*$N335*$CF$13)</f>
        <v>0</v>
      </c>
      <c r="CG335" s="124"/>
      <c r="CH335" s="124">
        <f t="shared" si="1276"/>
        <v>0</v>
      </c>
      <c r="CI335" s="124"/>
      <c r="CJ335" s="124">
        <f t="shared" si="1291"/>
        <v>0</v>
      </c>
      <c r="CK335" s="124"/>
      <c r="CL335" s="124">
        <f t="shared" si="1299"/>
        <v>0</v>
      </c>
      <c r="CM335" s="124">
        <v>0</v>
      </c>
      <c r="CN335" s="124">
        <f>(CM335*$E335*$G335*$H335*$M335*$CN$13)</f>
        <v>0</v>
      </c>
      <c r="CO335" s="124">
        <v>0</v>
      </c>
      <c r="CP335" s="124">
        <f>(CO335*$E335*$G335*$H335*$M335*$CP$13)</f>
        <v>0</v>
      </c>
      <c r="CQ335" s="124">
        <v>0</v>
      </c>
      <c r="CR335" s="124">
        <f t="shared" si="1279"/>
        <v>0</v>
      </c>
      <c r="CS335" s="124">
        <v>0</v>
      </c>
      <c r="CT335" s="124">
        <f>(CS335*$E335*$G335*$H335*$N335*$CT$13)</f>
        <v>0</v>
      </c>
      <c r="CU335" s="124">
        <v>0</v>
      </c>
      <c r="CV335" s="124">
        <f t="shared" si="1300"/>
        <v>0</v>
      </c>
      <c r="CW335" s="124"/>
      <c r="CX335" s="124">
        <f t="shared" si="1294"/>
        <v>0</v>
      </c>
      <c r="CY335" s="140">
        <v>0</v>
      </c>
      <c r="CZ335" s="124">
        <f t="shared" si="1292"/>
        <v>0</v>
      </c>
      <c r="DA335" s="124"/>
      <c r="DB335" s="129">
        <f t="shared" si="1283"/>
        <v>0</v>
      </c>
      <c r="DC335" s="124">
        <v>0</v>
      </c>
      <c r="DD335" s="124">
        <f t="shared" si="1284"/>
        <v>0</v>
      </c>
      <c r="DE335" s="141"/>
      <c r="DF335" s="124">
        <f t="shared" si="1304"/>
        <v>0</v>
      </c>
      <c r="DG335" s="124">
        <v>0</v>
      </c>
      <c r="DH335" s="124">
        <f t="shared" si="1305"/>
        <v>0</v>
      </c>
      <c r="DI335" s="124"/>
      <c r="DJ335" s="124">
        <f t="shared" si="1301"/>
        <v>0</v>
      </c>
      <c r="DK335" s="124">
        <v>0</v>
      </c>
      <c r="DL335" s="129">
        <f t="shared" si="1302"/>
        <v>0</v>
      </c>
      <c r="DM335" s="124">
        <f t="shared" si="1289"/>
        <v>644</v>
      </c>
      <c r="DN335" s="124">
        <f t="shared" si="1289"/>
        <v>41297018.673493333</v>
      </c>
    </row>
    <row r="336" spans="1:118" ht="30" customHeight="1" x14ac:dyDescent="0.25">
      <c r="A336" s="104"/>
      <c r="B336" s="135">
        <v>291</v>
      </c>
      <c r="C336" s="235" t="s">
        <v>747</v>
      </c>
      <c r="D336" s="118" t="s">
        <v>748</v>
      </c>
      <c r="E336" s="107">
        <f t="shared" si="1082"/>
        <v>23460</v>
      </c>
      <c r="F336" s="108">
        <v>23500</v>
      </c>
      <c r="G336" s="136">
        <v>4.13</v>
      </c>
      <c r="H336" s="120">
        <v>1</v>
      </c>
      <c r="I336" s="121"/>
      <c r="J336" s="121"/>
      <c r="K336" s="121"/>
      <c r="L336" s="121"/>
      <c r="M336" s="122">
        <v>1.4</v>
      </c>
      <c r="N336" s="122">
        <v>1.68</v>
      </c>
      <c r="O336" s="122">
        <v>2.23</v>
      </c>
      <c r="P336" s="123">
        <v>2.57</v>
      </c>
      <c r="Q336" s="124">
        <v>6</v>
      </c>
      <c r="R336" s="124">
        <f t="shared" si="1169"/>
        <v>895388.95599999989</v>
      </c>
      <c r="S336" s="124">
        <v>0</v>
      </c>
      <c r="T336" s="124">
        <f t="shared" si="1118"/>
        <v>0</v>
      </c>
      <c r="U336" s="124">
        <v>0</v>
      </c>
      <c r="V336" s="124">
        <f t="shared" si="1250"/>
        <v>0</v>
      </c>
      <c r="W336" s="124"/>
      <c r="X336" s="124">
        <f t="shared" si="1251"/>
        <v>0</v>
      </c>
      <c r="Y336" s="124">
        <v>72</v>
      </c>
      <c r="Z336" s="124">
        <f t="shared" si="1295"/>
        <v>12698382.143999998</v>
      </c>
      <c r="AA336" s="124"/>
      <c r="AB336" s="124"/>
      <c r="AC336" s="124"/>
      <c r="AD336" s="124">
        <f t="shared" si="1252"/>
        <v>0</v>
      </c>
      <c r="AE336" s="124"/>
      <c r="AF336" s="124"/>
      <c r="AG336" s="124"/>
      <c r="AH336" s="124">
        <f t="shared" si="1253"/>
        <v>0</v>
      </c>
      <c r="AI336" s="124"/>
      <c r="AJ336" s="124"/>
      <c r="AK336" s="125"/>
      <c r="AL336" s="124">
        <f t="shared" si="1254"/>
        <v>0</v>
      </c>
      <c r="AM336" s="124">
        <v>10</v>
      </c>
      <c r="AN336" s="124">
        <f t="shared" si="1255"/>
        <v>1492314.926666667</v>
      </c>
      <c r="AO336" s="124">
        <v>0</v>
      </c>
      <c r="AP336" s="124">
        <f t="shared" si="1307"/>
        <v>0</v>
      </c>
      <c r="AQ336" s="124"/>
      <c r="AR336" s="124">
        <f t="shared" si="1257"/>
        <v>0</v>
      </c>
      <c r="AS336" s="140"/>
      <c r="AT336" s="124">
        <f>(AS336*$E336*$G336*$H336*$N336*$AT$13)/12*4+(AS336*$E336*$G336*$H336*$N336*$AT$15)/12*8</f>
        <v>0</v>
      </c>
      <c r="AU336" s="124">
        <v>0</v>
      </c>
      <c r="AV336" s="129">
        <f>(AU336*$E336*$G336*$H336*$N336*$AV$13)</f>
        <v>0</v>
      </c>
      <c r="AW336" s="124"/>
      <c r="AX336" s="124">
        <f t="shared" si="1259"/>
        <v>0</v>
      </c>
      <c r="AY336" s="124">
        <v>0</v>
      </c>
      <c r="AZ336" s="124">
        <f t="shared" si="1260"/>
        <v>0</v>
      </c>
      <c r="BA336" s="124"/>
      <c r="BB336" s="124">
        <f t="shared" si="1261"/>
        <v>0</v>
      </c>
      <c r="BC336" s="124"/>
      <c r="BD336" s="124">
        <f t="shared" si="1262"/>
        <v>0</v>
      </c>
      <c r="BE336" s="124"/>
      <c r="BF336" s="124">
        <f t="shared" si="1263"/>
        <v>0</v>
      </c>
      <c r="BG336" s="124"/>
      <c r="BH336" s="124">
        <f t="shared" si="1264"/>
        <v>0</v>
      </c>
      <c r="BI336" s="124">
        <v>0</v>
      </c>
      <c r="BJ336" s="124">
        <f>(BI336*$E336*$G336*$H336*$M336*$BJ$13)</f>
        <v>0</v>
      </c>
      <c r="BK336" s="124">
        <v>0</v>
      </c>
      <c r="BL336" s="124">
        <f t="shared" si="1266"/>
        <v>0</v>
      </c>
      <c r="BM336" s="124"/>
      <c r="BN336" s="124">
        <f t="shared" si="1303"/>
        <v>0</v>
      </c>
      <c r="BO336" s="124"/>
      <c r="BP336" s="124">
        <f t="shared" si="1268"/>
        <v>0</v>
      </c>
      <c r="BQ336" s="124">
        <v>0</v>
      </c>
      <c r="BR336" s="124">
        <f>(BQ336*$E336*$G336*$H336*$N336*$BR$13)</f>
        <v>0</v>
      </c>
      <c r="BS336" s="124">
        <v>0</v>
      </c>
      <c r="BT336" s="124">
        <f t="shared" si="1297"/>
        <v>0</v>
      </c>
      <c r="BU336" s="124">
        <v>0</v>
      </c>
      <c r="BV336" s="124">
        <f>(BU336*$E336*$G336*$H336*$N336*$BV$13)</f>
        <v>0</v>
      </c>
      <c r="BW336" s="124">
        <v>0</v>
      </c>
      <c r="BX336" s="129">
        <f t="shared" si="1272"/>
        <v>0</v>
      </c>
      <c r="BY336" s="124"/>
      <c r="BZ336" s="124">
        <f t="shared" si="1290"/>
        <v>0</v>
      </c>
      <c r="CA336" s="124"/>
      <c r="CB336" s="124">
        <f t="shared" si="1298"/>
        <v>0</v>
      </c>
      <c r="CC336" s="124"/>
      <c r="CD336" s="124">
        <f t="shared" si="1306"/>
        <v>0</v>
      </c>
      <c r="CE336" s="124">
        <v>0</v>
      </c>
      <c r="CF336" s="124">
        <f>(CE336*$E336*$G336*$H336*$N336*$CF$13)</f>
        <v>0</v>
      </c>
      <c r="CG336" s="124"/>
      <c r="CH336" s="124">
        <f t="shared" si="1276"/>
        <v>0</v>
      </c>
      <c r="CI336" s="124"/>
      <c r="CJ336" s="124">
        <f t="shared" si="1291"/>
        <v>0</v>
      </c>
      <c r="CK336" s="124"/>
      <c r="CL336" s="124">
        <f t="shared" si="1299"/>
        <v>0</v>
      </c>
      <c r="CM336" s="124">
        <v>0</v>
      </c>
      <c r="CN336" s="124">
        <f>(CM336*$E336*$G336*$H336*$M336*$CN$13)</f>
        <v>0</v>
      </c>
      <c r="CO336" s="124">
        <v>0</v>
      </c>
      <c r="CP336" s="124">
        <f>(CO336*$E336*$G336*$H336*$M336*$CP$13)</f>
        <v>0</v>
      </c>
      <c r="CQ336" s="124">
        <v>0</v>
      </c>
      <c r="CR336" s="124">
        <f>(CQ336*$E336*$G336*$H336*$M336*$CR$13)</f>
        <v>0</v>
      </c>
      <c r="CS336" s="124">
        <v>0</v>
      </c>
      <c r="CT336" s="124">
        <f>(CS336*$E336*$G336*$H336*$N336*$CT$13)</f>
        <v>0</v>
      </c>
      <c r="CU336" s="124">
        <v>0</v>
      </c>
      <c r="CV336" s="124">
        <f t="shared" si="1300"/>
        <v>0</v>
      </c>
      <c r="CW336" s="124"/>
      <c r="CX336" s="124">
        <f t="shared" si="1294"/>
        <v>0</v>
      </c>
      <c r="CY336" s="140">
        <v>0</v>
      </c>
      <c r="CZ336" s="124">
        <f t="shared" si="1292"/>
        <v>0</v>
      </c>
      <c r="DA336" s="124"/>
      <c r="DB336" s="129">
        <f t="shared" si="1283"/>
        <v>0</v>
      </c>
      <c r="DC336" s="124">
        <v>0</v>
      </c>
      <c r="DD336" s="124">
        <f t="shared" si="1284"/>
        <v>0</v>
      </c>
      <c r="DE336" s="141"/>
      <c r="DF336" s="124">
        <f t="shared" si="1304"/>
        <v>0</v>
      </c>
      <c r="DG336" s="124">
        <v>0</v>
      </c>
      <c r="DH336" s="124">
        <f t="shared" si="1305"/>
        <v>0</v>
      </c>
      <c r="DI336" s="124"/>
      <c r="DJ336" s="124">
        <f t="shared" si="1301"/>
        <v>0</v>
      </c>
      <c r="DK336" s="124">
        <v>0</v>
      </c>
      <c r="DL336" s="129">
        <f t="shared" si="1302"/>
        <v>0</v>
      </c>
      <c r="DM336" s="124">
        <f t="shared" si="1289"/>
        <v>88</v>
      </c>
      <c r="DN336" s="124">
        <f t="shared" si="1289"/>
        <v>15086086.026666665</v>
      </c>
    </row>
    <row r="337" spans="1:118" s="236" customFormat="1" ht="15.75" customHeight="1" x14ac:dyDescent="0.25">
      <c r="A337" s="104">
        <v>31</v>
      </c>
      <c r="B337" s="143"/>
      <c r="C337" s="143"/>
      <c r="D337" s="106" t="s">
        <v>749</v>
      </c>
      <c r="E337" s="107">
        <f t="shared" ref="E337:E400" si="1312">23160+300</f>
        <v>23460</v>
      </c>
      <c r="F337" s="108">
        <v>23500</v>
      </c>
      <c r="G337" s="198"/>
      <c r="H337" s="120"/>
      <c r="I337" s="121"/>
      <c r="J337" s="121"/>
      <c r="K337" s="121"/>
      <c r="L337" s="121"/>
      <c r="M337" s="133">
        <v>1.4</v>
      </c>
      <c r="N337" s="133">
        <v>1.68</v>
      </c>
      <c r="O337" s="133">
        <v>2.23</v>
      </c>
      <c r="P337" s="134">
        <v>2.57</v>
      </c>
      <c r="Q337" s="115">
        <f>SUM(Q338:Q356)</f>
        <v>324</v>
      </c>
      <c r="R337" s="115">
        <f t="shared" ref="R337:Z337" si="1313">SUM(R338:R356)</f>
        <v>13363698.235066669</v>
      </c>
      <c r="S337" s="115">
        <f t="shared" si="1313"/>
        <v>516</v>
      </c>
      <c r="T337" s="115">
        <f t="shared" si="1313"/>
        <v>25391033.873333335</v>
      </c>
      <c r="U337" s="115">
        <f t="shared" si="1313"/>
        <v>778</v>
      </c>
      <c r="V337" s="115">
        <f t="shared" si="1313"/>
        <v>29663641.617110662</v>
      </c>
      <c r="W337" s="115">
        <f t="shared" si="1313"/>
        <v>9</v>
      </c>
      <c r="X337" s="115">
        <f t="shared" si="1313"/>
        <v>228467.40396666669</v>
      </c>
      <c r="Y337" s="115">
        <f t="shared" si="1313"/>
        <v>157</v>
      </c>
      <c r="Z337" s="115">
        <f t="shared" si="1313"/>
        <v>9088123.1205333322</v>
      </c>
      <c r="AA337" s="115"/>
      <c r="AB337" s="115"/>
      <c r="AC337" s="115">
        <f t="shared" ref="AC337:AH337" si="1314">SUM(AC338:AC356)</f>
        <v>0</v>
      </c>
      <c r="AD337" s="115">
        <f t="shared" si="1314"/>
        <v>0</v>
      </c>
      <c r="AE337" s="115">
        <f t="shared" si="1314"/>
        <v>0</v>
      </c>
      <c r="AF337" s="115">
        <f t="shared" si="1314"/>
        <v>0</v>
      </c>
      <c r="AG337" s="115">
        <f t="shared" si="1314"/>
        <v>37</v>
      </c>
      <c r="AH337" s="115">
        <f t="shared" si="1314"/>
        <v>1471935.6138666668</v>
      </c>
      <c r="AI337" s="115"/>
      <c r="AJ337" s="115"/>
      <c r="AK337" s="115">
        <f t="shared" ref="AK337:CV337" si="1315">SUM(AK338:AK356)</f>
        <v>797</v>
      </c>
      <c r="AL337" s="115">
        <f t="shared" si="1315"/>
        <v>19521069.116266675</v>
      </c>
      <c r="AM337" s="115">
        <f t="shared" si="1315"/>
        <v>132</v>
      </c>
      <c r="AN337" s="115">
        <f t="shared" si="1315"/>
        <v>3938266.0650666673</v>
      </c>
      <c r="AO337" s="115">
        <f t="shared" si="1315"/>
        <v>222</v>
      </c>
      <c r="AP337" s="115">
        <f t="shared" si="1315"/>
        <v>6703131.7686666669</v>
      </c>
      <c r="AQ337" s="115">
        <f t="shared" si="1315"/>
        <v>897</v>
      </c>
      <c r="AR337" s="115">
        <f t="shared" si="1315"/>
        <v>32786932.196479999</v>
      </c>
      <c r="AS337" s="115">
        <f t="shared" si="1315"/>
        <v>197</v>
      </c>
      <c r="AT337" s="115">
        <f t="shared" si="1315"/>
        <v>12241486.36032</v>
      </c>
      <c r="AU337" s="115">
        <f t="shared" si="1315"/>
        <v>56</v>
      </c>
      <c r="AV337" s="115">
        <f t="shared" si="1315"/>
        <v>1753748.2670400001</v>
      </c>
      <c r="AW337" s="115">
        <f t="shared" si="1315"/>
        <v>0</v>
      </c>
      <c r="AX337" s="115">
        <f t="shared" si="1315"/>
        <v>0</v>
      </c>
      <c r="AY337" s="115">
        <f t="shared" si="1315"/>
        <v>0</v>
      </c>
      <c r="AZ337" s="115">
        <f t="shared" si="1315"/>
        <v>0</v>
      </c>
      <c r="BA337" s="115">
        <f t="shared" si="1315"/>
        <v>0</v>
      </c>
      <c r="BB337" s="115">
        <f t="shared" si="1315"/>
        <v>0</v>
      </c>
      <c r="BC337" s="115">
        <f t="shared" si="1315"/>
        <v>0</v>
      </c>
      <c r="BD337" s="115">
        <f t="shared" si="1315"/>
        <v>0</v>
      </c>
      <c r="BE337" s="115">
        <f t="shared" si="1315"/>
        <v>0</v>
      </c>
      <c r="BF337" s="115">
        <f t="shared" si="1315"/>
        <v>0</v>
      </c>
      <c r="BG337" s="115">
        <f t="shared" si="1315"/>
        <v>0</v>
      </c>
      <c r="BH337" s="115">
        <f t="shared" si="1315"/>
        <v>0</v>
      </c>
      <c r="BI337" s="115">
        <f t="shared" si="1315"/>
        <v>140</v>
      </c>
      <c r="BJ337" s="115">
        <f t="shared" si="1315"/>
        <v>5020563.9343999987</v>
      </c>
      <c r="BK337" s="115">
        <f t="shared" si="1315"/>
        <v>163</v>
      </c>
      <c r="BL337" s="115">
        <f t="shared" si="1315"/>
        <v>5468593.4688000008</v>
      </c>
      <c r="BM337" s="115">
        <f t="shared" si="1315"/>
        <v>5</v>
      </c>
      <c r="BN337" s="115">
        <f t="shared" si="1315"/>
        <v>149789.91999999998</v>
      </c>
      <c r="BO337" s="115">
        <f t="shared" si="1315"/>
        <v>0</v>
      </c>
      <c r="BP337" s="115">
        <f t="shared" si="1315"/>
        <v>0</v>
      </c>
      <c r="BQ337" s="115">
        <f t="shared" si="1315"/>
        <v>130</v>
      </c>
      <c r="BR337" s="115">
        <f t="shared" si="1315"/>
        <v>3849127.9231999996</v>
      </c>
      <c r="BS337" s="115">
        <f t="shared" si="1315"/>
        <v>55</v>
      </c>
      <c r="BT337" s="115">
        <f t="shared" si="1315"/>
        <v>1417146.6657599998</v>
      </c>
      <c r="BU337" s="115">
        <f t="shared" si="1315"/>
        <v>236</v>
      </c>
      <c r="BV337" s="115">
        <f t="shared" si="1315"/>
        <v>8477951.7983999997</v>
      </c>
      <c r="BW337" s="115">
        <f t="shared" si="1315"/>
        <v>104</v>
      </c>
      <c r="BX337" s="115">
        <f t="shared" si="1315"/>
        <v>3450497.5276799994</v>
      </c>
      <c r="BY337" s="115">
        <f t="shared" si="1315"/>
        <v>0</v>
      </c>
      <c r="BZ337" s="115">
        <f t="shared" si="1315"/>
        <v>0</v>
      </c>
      <c r="CA337" s="115">
        <f t="shared" si="1315"/>
        <v>0</v>
      </c>
      <c r="CB337" s="115">
        <f t="shared" si="1315"/>
        <v>0</v>
      </c>
      <c r="CC337" s="115">
        <f t="shared" si="1315"/>
        <v>13</v>
      </c>
      <c r="CD337" s="115">
        <f t="shared" si="1315"/>
        <v>532411.18933333328</v>
      </c>
      <c r="CE337" s="115">
        <f t="shared" si="1315"/>
        <v>103</v>
      </c>
      <c r="CF337" s="115">
        <f t="shared" si="1315"/>
        <v>3212126.5792</v>
      </c>
      <c r="CG337" s="115">
        <f t="shared" si="1315"/>
        <v>0</v>
      </c>
      <c r="CH337" s="115">
        <f t="shared" si="1315"/>
        <v>0</v>
      </c>
      <c r="CI337" s="115">
        <f t="shared" si="1315"/>
        <v>41</v>
      </c>
      <c r="CJ337" s="115">
        <f t="shared" si="1315"/>
        <v>818851.56266666669</v>
      </c>
      <c r="CK337" s="115">
        <f t="shared" si="1315"/>
        <v>245</v>
      </c>
      <c r="CL337" s="115">
        <f t="shared" si="1315"/>
        <v>5053176.0906666676</v>
      </c>
      <c r="CM337" s="115">
        <f t="shared" si="1315"/>
        <v>174</v>
      </c>
      <c r="CN337" s="115">
        <f t="shared" si="1315"/>
        <v>3945716.1426666663</v>
      </c>
      <c r="CO337" s="115">
        <f t="shared" si="1315"/>
        <v>169</v>
      </c>
      <c r="CP337" s="115">
        <f t="shared" si="1315"/>
        <v>3896094.9468</v>
      </c>
      <c r="CQ337" s="115">
        <f t="shared" si="1315"/>
        <v>232</v>
      </c>
      <c r="CR337" s="115">
        <f t="shared" si="1315"/>
        <v>5170905.7119999994</v>
      </c>
      <c r="CS337" s="115">
        <f t="shared" si="1315"/>
        <v>398</v>
      </c>
      <c r="CT337" s="115">
        <f t="shared" si="1315"/>
        <v>11305591.303999998</v>
      </c>
      <c r="CU337" s="115">
        <f t="shared" si="1315"/>
        <v>175</v>
      </c>
      <c r="CV337" s="115">
        <f t="shared" si="1315"/>
        <v>4775539.16</v>
      </c>
      <c r="CW337" s="115">
        <f t="shared" ref="CW337:DN337" si="1316">SUM(CW338:CW356)</f>
        <v>0</v>
      </c>
      <c r="CX337" s="115">
        <f t="shared" si="1316"/>
        <v>0</v>
      </c>
      <c r="CY337" s="115">
        <f t="shared" si="1316"/>
        <v>0</v>
      </c>
      <c r="CZ337" s="115">
        <f t="shared" si="1316"/>
        <v>0</v>
      </c>
      <c r="DA337" s="115">
        <f t="shared" si="1316"/>
        <v>0</v>
      </c>
      <c r="DB337" s="115">
        <f t="shared" si="1316"/>
        <v>0</v>
      </c>
      <c r="DC337" s="115">
        <f t="shared" si="1316"/>
        <v>0</v>
      </c>
      <c r="DD337" s="115">
        <f t="shared" si="1316"/>
        <v>0</v>
      </c>
      <c r="DE337" s="115">
        <f t="shared" si="1316"/>
        <v>53</v>
      </c>
      <c r="DF337" s="115">
        <f t="shared" si="1316"/>
        <v>1068238.6399999999</v>
      </c>
      <c r="DG337" s="115">
        <f t="shared" si="1316"/>
        <v>161</v>
      </c>
      <c r="DH337" s="115">
        <f t="shared" si="1316"/>
        <v>4774277.7711999994</v>
      </c>
      <c r="DI337" s="115">
        <f t="shared" si="1316"/>
        <v>59</v>
      </c>
      <c r="DJ337" s="115">
        <f t="shared" si="1316"/>
        <v>1720304.1948266667</v>
      </c>
      <c r="DK337" s="115">
        <f t="shared" si="1316"/>
        <v>123</v>
      </c>
      <c r="DL337" s="115">
        <f t="shared" si="1316"/>
        <v>4268329.4677333329</v>
      </c>
      <c r="DM337" s="115">
        <f t="shared" si="1316"/>
        <v>6901</v>
      </c>
      <c r="DN337" s="115">
        <f t="shared" si="1316"/>
        <v>234526767.63705066</v>
      </c>
    </row>
    <row r="338" spans="1:118" ht="30" customHeight="1" x14ac:dyDescent="0.25">
      <c r="A338" s="104"/>
      <c r="B338" s="135">
        <v>292</v>
      </c>
      <c r="C338" s="235" t="s">
        <v>750</v>
      </c>
      <c r="D338" s="118" t="s">
        <v>751</v>
      </c>
      <c r="E338" s="107">
        <f t="shared" si="1312"/>
        <v>23460</v>
      </c>
      <c r="F338" s="108">
        <v>23500</v>
      </c>
      <c r="G338" s="136">
        <v>0.61</v>
      </c>
      <c r="H338" s="120">
        <v>1</v>
      </c>
      <c r="I338" s="121"/>
      <c r="J338" s="121"/>
      <c r="K338" s="121"/>
      <c r="L338" s="121"/>
      <c r="M338" s="122">
        <v>1.4</v>
      </c>
      <c r="N338" s="122">
        <v>1.68</v>
      </c>
      <c r="O338" s="122">
        <v>2.23</v>
      </c>
      <c r="P338" s="123">
        <v>2.57</v>
      </c>
      <c r="Q338" s="146">
        <v>5</v>
      </c>
      <c r="R338" s="124">
        <f t="shared" si="1169"/>
        <v>110207.27666666667</v>
      </c>
      <c r="S338" s="227">
        <v>8</v>
      </c>
      <c r="T338" s="124">
        <f t="shared" si="1118"/>
        <v>176331.64266666665</v>
      </c>
      <c r="U338" s="124">
        <v>180</v>
      </c>
      <c r="V338" s="124">
        <f t="shared" ref="V338:V356" si="1317">(U338*$E338*$G338*$H338*$M338*$V$13)/12*11+(U338*$F338*$G338*$H338*$M338*$V$13)/12</f>
        <v>4439950.6115999995</v>
      </c>
      <c r="W338" s="124"/>
      <c r="X338" s="124">
        <f t="shared" ref="X338:X356" si="1318">(W338*$E338*$G338*$H338*$M338*$X$13)</f>
        <v>0</v>
      </c>
      <c r="Y338" s="124">
        <v>0</v>
      </c>
      <c r="Z338" s="124">
        <f t="shared" si="1168"/>
        <v>0</v>
      </c>
      <c r="AA338" s="124"/>
      <c r="AB338" s="124"/>
      <c r="AC338" s="124"/>
      <c r="AD338" s="124">
        <f t="shared" ref="AD338:AD356" si="1319">(AC338*$E338*$G338*$H338*$M338*$AD$13)</f>
        <v>0</v>
      </c>
      <c r="AE338" s="124"/>
      <c r="AF338" s="124"/>
      <c r="AG338" s="124"/>
      <c r="AH338" s="124">
        <f t="shared" ref="AH338:AH356" si="1320">(AG338*$E338*$G338*$H338*$M338*$AH$13)/12*11+(AG338*$F338*$G338*$H338*$M338*$AH$13)/12</f>
        <v>0</v>
      </c>
      <c r="AI338" s="124"/>
      <c r="AJ338" s="124"/>
      <c r="AK338" s="124">
        <v>2</v>
      </c>
      <c r="AL338" s="124">
        <f t="shared" ref="AL338:AL342" si="1321">(AK338*$E338*$G338*$H338*$M338*$AL$13)/12*11+(AK338*$F338*$G338*$H338*$M338*$AL$13)/12</f>
        <v>44082.910666666663</v>
      </c>
      <c r="AM338" s="124">
        <v>9</v>
      </c>
      <c r="AN338" s="124">
        <f t="shared" ref="AN338:AN354" si="1322">(AM338*$E338*$G338*$H338*$M338*$AN$13)/12*11+(AM338*$F338*$G338*$H338*$M338*$AN$13)/12</f>
        <v>198373.09799999997</v>
      </c>
      <c r="AO338" s="124">
        <v>0</v>
      </c>
      <c r="AP338" s="124">
        <f>(AO338*$E338*$G338*$H338*$M338*$AP$13)</f>
        <v>0</v>
      </c>
      <c r="AQ338" s="124">
        <v>200</v>
      </c>
      <c r="AR338" s="124">
        <f t="shared" ref="AR338:AR356" si="1323">(AQ338*$E338*$G338*$H338*$N338*$AR$13)/12*11+(AQ338*$F338*$G338*$H338*$N338*$AR$13)/12</f>
        <v>5289949.2799999993</v>
      </c>
      <c r="AS338" s="139"/>
      <c r="AT338" s="124">
        <f>(AS338*$E338*$G338*$H338*$N338*$AT$13)/12*4+(AS338*$E338*$G338*$H338*$N338*$AT$15)/12*8</f>
        <v>0</v>
      </c>
      <c r="AU338" s="124">
        <v>2</v>
      </c>
      <c r="AV338" s="129">
        <f t="shared" ref="AV338:AV340" si="1324">(AU338*$E338*$G338*$H338*$N338*$AV$13)/12*11+(AU338*$F338*$G338*$H338*$N338*$AV$13)/12</f>
        <v>52899.492800000007</v>
      </c>
      <c r="AW338" s="124"/>
      <c r="AX338" s="124">
        <f t="shared" ref="AX338:AX356" si="1325">(AW338*$E338*$G338*$H338*$M338*$AX$13)</f>
        <v>0</v>
      </c>
      <c r="AY338" s="124">
        <v>0</v>
      </c>
      <c r="AZ338" s="124">
        <f t="shared" ref="AZ338:AZ356" si="1326">(AY338*$E338*$G338*$H338*$M338*$AZ$13)</f>
        <v>0</v>
      </c>
      <c r="BA338" s="124"/>
      <c r="BB338" s="124">
        <f t="shared" ref="BB338:BB356" si="1327">(BA338*$E338*$G338*$H338*$M338*$BB$13)</f>
        <v>0</v>
      </c>
      <c r="BC338" s="124">
        <v>0</v>
      </c>
      <c r="BD338" s="124">
        <f t="shared" ref="BD338:BD356" si="1328">(BC338*$E338*$G338*$H338*$M338*$BD$13)</f>
        <v>0</v>
      </c>
      <c r="BE338" s="124">
        <v>0</v>
      </c>
      <c r="BF338" s="124">
        <f t="shared" ref="BF338:BF356" si="1329">(BE338*$E338*$G338*$H338*$M338*$BF$13)</f>
        <v>0</v>
      </c>
      <c r="BG338" s="124">
        <v>0</v>
      </c>
      <c r="BH338" s="124">
        <f t="shared" ref="BH338:BH356" si="1330">(BG338*$E338*$G338*$H338*$M338*$BH$13)</f>
        <v>0</v>
      </c>
      <c r="BI338" s="124">
        <v>10</v>
      </c>
      <c r="BJ338" s="124">
        <f t="shared" ref="BJ338:BJ355" si="1331">(BI338*$E338*$G338*$H338*$M338*$BJ$13)/12*11+(BI338*$F338*$G338*$H338*$M338*$BJ$13)/12</f>
        <v>240452.24</v>
      </c>
      <c r="BK338" s="124">
        <v>2</v>
      </c>
      <c r="BL338" s="124">
        <f t="shared" ref="BL338:BL356" si="1332">(BK338*$E338*$G338*$H338*$N338*$BL$13)/12*11+(BK338*$F338*$G338*$H338*$N338*$BL$13)/12</f>
        <v>52899.492800000007</v>
      </c>
      <c r="BM338" s="124"/>
      <c r="BN338" s="124">
        <f t="shared" ref="BN338:BN348" si="1333">(BM338*$E338*$G338*$H338*$N338*$BN$13)</f>
        <v>0</v>
      </c>
      <c r="BO338" s="124">
        <v>0</v>
      </c>
      <c r="BP338" s="124">
        <f t="shared" ref="BP338:BP356" si="1334">(BO338*$E338*$G338*$H338*$N338*$BP$13)</f>
        <v>0</v>
      </c>
      <c r="BQ338" s="124">
        <v>24</v>
      </c>
      <c r="BR338" s="124">
        <f t="shared" ref="BR338:BR340" si="1335">(BQ338*$E338*$G338*$H338*$N338*$BR$13)/12*11+(BQ338*$F338*$G338*$H338*$N338*$BR$13)/12</f>
        <v>577085.37599999981</v>
      </c>
      <c r="BS338" s="124">
        <v>5</v>
      </c>
      <c r="BT338" s="124">
        <f t="shared" ref="BT338" si="1336">(BS338*$E338*$G338*$H338*$N338*$BT$13)/12*11+(BS338*$F338*$G338*$H338*$N338*$BT$13)/12</f>
        <v>108203.508</v>
      </c>
      <c r="BU338" s="124">
        <v>14</v>
      </c>
      <c r="BV338" s="124">
        <f t="shared" ref="BV338:BV340" si="1337">(BU338*$E338*$G338*$H338*$N338*$BV$13)/12*11+(BU338*$F338*$G338*$H338*$N338*$BV$13)/12</f>
        <v>403959.76319999999</v>
      </c>
      <c r="BW338" s="124">
        <v>25</v>
      </c>
      <c r="BX338" s="129">
        <f t="shared" si="1272"/>
        <v>721356.71999999986</v>
      </c>
      <c r="BY338" s="124">
        <v>0</v>
      </c>
      <c r="BZ338" s="124">
        <f t="shared" ref="BZ338:BZ356" si="1338">(BY338*$E338*$G338*$H338*$M338*$BZ$13)</f>
        <v>0</v>
      </c>
      <c r="CA338" s="124"/>
      <c r="CB338" s="124">
        <f t="shared" ref="CB338:CB356" si="1339">(CA338*$E338*$G338*$H338*$M338*$CB$13)</f>
        <v>0</v>
      </c>
      <c r="CC338" s="124">
        <v>0</v>
      </c>
      <c r="CD338" s="124">
        <f>(CC338*$E338*$G338*$H338*$M338*$CD$13)</f>
        <v>0</v>
      </c>
      <c r="CE338" s="124">
        <v>0</v>
      </c>
      <c r="CF338" s="124">
        <f>(CE338*$E338*$G338*$H338*$N338*$CF$13)</f>
        <v>0</v>
      </c>
      <c r="CG338" s="124"/>
      <c r="CH338" s="124">
        <f t="shared" ref="CH338:CH356" si="1340">(CG338*$E338*$G338*$H338*$M338*$CH$13)</f>
        <v>0</v>
      </c>
      <c r="CI338" s="124"/>
      <c r="CJ338" s="124">
        <f t="shared" ref="CJ338:CJ348" si="1341">(CI338*$E338*$G338*$H338*$M338*$CJ$13)</f>
        <v>0</v>
      </c>
      <c r="CK338" s="124"/>
      <c r="CL338" s="124">
        <f>(CK338*$E338*$G338*$H338*$M338*$CL$13)</f>
        <v>0</v>
      </c>
      <c r="CM338" s="124">
        <v>20</v>
      </c>
      <c r="CN338" s="124">
        <f t="shared" ref="CN338:CN340" si="1342">(CM338*$E338*$G338*$H338*$M338*$CN$13)/12*11+(CM338*$F338*$G338*$H338*$M338*$CN$13)/12</f>
        <v>400753.73333333334</v>
      </c>
      <c r="CO338" s="124">
        <v>14</v>
      </c>
      <c r="CP338" s="124">
        <f t="shared" ref="CP338:CP340" si="1343">(CO338*$E338*$G338*$H338*$M338*$CP$13)/12*11+(CO338*$F338*$G338*$H338*$M338*$CP$13)/12</f>
        <v>252474.85199999998</v>
      </c>
      <c r="CQ338" s="124">
        <v>15</v>
      </c>
      <c r="CR338" s="124">
        <f t="shared" ref="CR338:CR340" si="1344">(CQ338*$E338*$G338*$H338*$M338*$CR$13)/12*11+(CQ338*$F338*$G338*$H338*$M338*$CR$13)/12</f>
        <v>300565.3</v>
      </c>
      <c r="CS338" s="124">
        <v>6</v>
      </c>
      <c r="CT338" s="124">
        <f t="shared" ref="CT338:CT355" si="1345">(CS338*$E338*$G338*$H338*$N338*$CT$13)/12*11+(CS338*$F338*$G338*$H338*$N338*$CT$13)/12</f>
        <v>144271.34399999995</v>
      </c>
      <c r="CU338" s="124">
        <v>0</v>
      </c>
      <c r="CV338" s="124">
        <f>(CU338*$E338*$G338*$H338*$N338*$CV$13)</f>
        <v>0</v>
      </c>
      <c r="CW338" s="124">
        <v>0</v>
      </c>
      <c r="CX338" s="124">
        <f t="shared" ref="CX338:CX356" si="1346">(CW338*$E338*$G338*$H338*$N338*$CX$13)</f>
        <v>0</v>
      </c>
      <c r="CY338" s="140">
        <v>0</v>
      </c>
      <c r="CZ338" s="124">
        <f t="shared" ref="CZ338:CZ356" si="1347">(CY338*$E338*$G338*$H338*$N338*$CZ$13)</f>
        <v>0</v>
      </c>
      <c r="DA338" s="124"/>
      <c r="DB338" s="129">
        <f t="shared" ref="DB338:DB356" si="1348">(DA338*$E338*$G338*$H338*$N338*$DB$13)</f>
        <v>0</v>
      </c>
      <c r="DC338" s="124"/>
      <c r="DD338" s="124">
        <f t="shared" ref="DD338:DD356" si="1349">(DC338*$E338*$G338*$H338*$N338*$DD$13)</f>
        <v>0</v>
      </c>
      <c r="DE338" s="141">
        <v>2</v>
      </c>
      <c r="DF338" s="124">
        <f t="shared" ref="DF338:DF350" si="1350">(DE338*$E338*$G338*$H338*$N338*$DF$13)/12*11+(DE338*$F338*$G338*$H338*$N338*$DF$13)/12</f>
        <v>48090.448000000004</v>
      </c>
      <c r="DG338" s="124">
        <v>0</v>
      </c>
      <c r="DH338" s="124">
        <f>(DG338*$E338*$G338*$H338*$N338*$DH$13)</f>
        <v>0</v>
      </c>
      <c r="DI338" s="124">
        <v>1</v>
      </c>
      <c r="DJ338" s="124">
        <f t="shared" ref="DJ338:DJ340" si="1351">(DI338*$E338*$G338*$H338*$O338*$DJ$13)/12*11+(DI338*$F338*$G338*$H338*$O338*$DJ$13)/12</f>
        <v>25533.737866666666</v>
      </c>
      <c r="DK338" s="124">
        <v>2</v>
      </c>
      <c r="DL338" s="129">
        <f t="shared" ref="DL338:DL341" si="1352">(DK338*$E338*$G338*$H338*$P338*$DL$13)/12*11+(DK338*$F338*$G338*$H338*$P338*$DL$13)/12</f>
        <v>58853.548266666658</v>
      </c>
      <c r="DM338" s="124">
        <f t="shared" ref="DM338:DN356" si="1353">SUM(Q338,S338,U338,W338,Y338,AA338,AC338,AE338,AG338,AI338,AK338,AM338,AS338,AW338,AY338,CC338,AO338,BC338,BE338,BG338,CQ338,BI338,BK338,AQ338,BO338,AU338,CS338,BQ338,CU338,BS338,BU338,BW338,CE338,BY338,CA338,CG338,CI338,CK338,CM338,CO338,CW338,CY338,BM338,BA338,DA338,DC338,DE338,DG338,DI338,DK338)</f>
        <v>546</v>
      </c>
      <c r="DN338" s="124">
        <f t="shared" si="1353"/>
        <v>13646294.375866665</v>
      </c>
    </row>
    <row r="339" spans="1:118" ht="30" customHeight="1" x14ac:dyDescent="0.25">
      <c r="A339" s="104"/>
      <c r="B339" s="135">
        <v>293</v>
      </c>
      <c r="C339" s="235" t="s">
        <v>752</v>
      </c>
      <c r="D339" s="118" t="s">
        <v>753</v>
      </c>
      <c r="E339" s="107">
        <f t="shared" si="1312"/>
        <v>23460</v>
      </c>
      <c r="F339" s="108">
        <v>23500</v>
      </c>
      <c r="G339" s="136">
        <v>0.55000000000000004</v>
      </c>
      <c r="H339" s="120">
        <v>1</v>
      </c>
      <c r="I339" s="121"/>
      <c r="J339" s="121"/>
      <c r="K339" s="121"/>
      <c r="L339" s="121"/>
      <c r="M339" s="122">
        <v>1.4</v>
      </c>
      <c r="N339" s="122">
        <v>1.68</v>
      </c>
      <c r="O339" s="122">
        <v>2.23</v>
      </c>
      <c r="P339" s="123">
        <v>2.57</v>
      </c>
      <c r="Q339" s="146">
        <v>0</v>
      </c>
      <c r="R339" s="124">
        <f t="shared" si="1169"/>
        <v>0</v>
      </c>
      <c r="S339" s="227">
        <v>20</v>
      </c>
      <c r="T339" s="124">
        <f t="shared" si="1118"/>
        <v>397468.86666666676</v>
      </c>
      <c r="U339" s="124">
        <v>8</v>
      </c>
      <c r="V339" s="124">
        <f t="shared" si="1317"/>
        <v>177921.51813333336</v>
      </c>
      <c r="W339" s="124">
        <v>2</v>
      </c>
      <c r="X339" s="124">
        <f t="shared" ref="X339:X340" si="1354">(W339*$E339*$G339*$H339*$M339*$X$13)/12*11+(W339*$F339*$G339*$H339*$M339*$X$13)/12</f>
        <v>44480.37953333334</v>
      </c>
      <c r="Y339" s="124">
        <v>6</v>
      </c>
      <c r="Z339" s="124">
        <f t="shared" ref="Z339:Z356" si="1355">(Y339*$E339*$G339*$H339*$M339*$Z$13)/12*4+(Y339*$E339*$G339*$H339*$M339*$Z$15)/12*7+(Y339*$F339*$G339*$H339*$M339*$Z$15)/12</f>
        <v>140922.32</v>
      </c>
      <c r="AA339" s="124"/>
      <c r="AB339" s="124"/>
      <c r="AC339" s="124"/>
      <c r="AD339" s="124">
        <f t="shared" si="1319"/>
        <v>0</v>
      </c>
      <c r="AE339" s="124"/>
      <c r="AF339" s="124"/>
      <c r="AG339" s="124"/>
      <c r="AH339" s="124">
        <f t="shared" si="1320"/>
        <v>0</v>
      </c>
      <c r="AI339" s="124"/>
      <c r="AJ339" s="124"/>
      <c r="AK339" s="124">
        <v>120</v>
      </c>
      <c r="AL339" s="124">
        <f t="shared" si="1321"/>
        <v>2384813.2000000007</v>
      </c>
      <c r="AM339" s="124">
        <v>0</v>
      </c>
      <c r="AN339" s="124">
        <f t="shared" si="1322"/>
        <v>0</v>
      </c>
      <c r="AO339" s="124">
        <v>34</v>
      </c>
      <c r="AP339" s="124">
        <f t="shared" ref="AP339:AP356" si="1356">(AO339*$E339*$G339*$H339*$M339*$AP$13)/12*11+(AO339*$F339*$G339*$H339*$M339*$AP$13)/12</f>
        <v>675697.07333333336</v>
      </c>
      <c r="AQ339" s="124">
        <v>70</v>
      </c>
      <c r="AR339" s="124">
        <f t="shared" si="1323"/>
        <v>1669369.24</v>
      </c>
      <c r="AS339" s="140">
        <v>12</v>
      </c>
      <c r="AT339" s="124">
        <f t="shared" ref="AT339:AT347" si="1357">(AS339*$E339*$G339*$H339*$N339*$AT$13)/12*4+(AS339*$E339*$G339*$H339*$N339*$AT$15)/12*7+(AS339*$F339*$G339*$H339*$N339*$AT$15)/12</f>
        <v>338213.56799999997</v>
      </c>
      <c r="AU339" s="124">
        <v>3</v>
      </c>
      <c r="AV339" s="129">
        <f t="shared" si="1324"/>
        <v>71544.396000000008</v>
      </c>
      <c r="AW339" s="124"/>
      <c r="AX339" s="124">
        <f t="shared" si="1325"/>
        <v>0</v>
      </c>
      <c r="AY339" s="124"/>
      <c r="AZ339" s="124">
        <f t="shared" si="1326"/>
        <v>0</v>
      </c>
      <c r="BA339" s="124"/>
      <c r="BB339" s="124">
        <f t="shared" si="1327"/>
        <v>0</v>
      </c>
      <c r="BC339" s="124">
        <v>0</v>
      </c>
      <c r="BD339" s="124">
        <f t="shared" si="1328"/>
        <v>0</v>
      </c>
      <c r="BE339" s="124">
        <v>0</v>
      </c>
      <c r="BF339" s="124">
        <f t="shared" si="1329"/>
        <v>0</v>
      </c>
      <c r="BG339" s="124">
        <v>0</v>
      </c>
      <c r="BH339" s="124">
        <f t="shared" si="1330"/>
        <v>0</v>
      </c>
      <c r="BI339" s="124">
        <v>11</v>
      </c>
      <c r="BJ339" s="124">
        <f t="shared" si="1331"/>
        <v>238481.31999999998</v>
      </c>
      <c r="BK339" s="124">
        <v>0</v>
      </c>
      <c r="BL339" s="124">
        <f t="shared" si="1332"/>
        <v>0</v>
      </c>
      <c r="BM339" s="124">
        <v>0</v>
      </c>
      <c r="BN339" s="124">
        <f t="shared" si="1333"/>
        <v>0</v>
      </c>
      <c r="BO339" s="124">
        <v>0</v>
      </c>
      <c r="BP339" s="124">
        <f t="shared" si="1334"/>
        <v>0</v>
      </c>
      <c r="BQ339" s="124">
        <v>10</v>
      </c>
      <c r="BR339" s="124">
        <f t="shared" si="1335"/>
        <v>216801.2</v>
      </c>
      <c r="BS339" s="124"/>
      <c r="BT339" s="124">
        <f t="shared" ref="BT339:BT348" si="1358">(BS339*$E339*$G339*$H339*$N339*$BT$13)</f>
        <v>0</v>
      </c>
      <c r="BU339" s="124">
        <v>50</v>
      </c>
      <c r="BV339" s="124">
        <f t="shared" si="1337"/>
        <v>1300807.2</v>
      </c>
      <c r="BW339" s="124">
        <v>0</v>
      </c>
      <c r="BX339" s="129">
        <f t="shared" si="1272"/>
        <v>0</v>
      </c>
      <c r="BY339" s="124">
        <v>0</v>
      </c>
      <c r="BZ339" s="124">
        <f t="shared" si="1338"/>
        <v>0</v>
      </c>
      <c r="CA339" s="124">
        <v>0</v>
      </c>
      <c r="CB339" s="124">
        <f t="shared" si="1339"/>
        <v>0</v>
      </c>
      <c r="CC339" s="124">
        <v>0</v>
      </c>
      <c r="CD339" s="124">
        <f>(CC339*$E339*$G339*$H339*$M339*$CD$13)</f>
        <v>0</v>
      </c>
      <c r="CE339" s="124">
        <v>20</v>
      </c>
      <c r="CF339" s="124">
        <f t="shared" ref="CF339:CF355" si="1359">(CE339*$E339*$G339*$H339*$N339*$CF$13)/12*11+(CE339*$F339*$G339*$H339*$N339*$CF$13)/12</f>
        <v>433602.4</v>
      </c>
      <c r="CG339" s="124"/>
      <c r="CH339" s="124">
        <f t="shared" si="1340"/>
        <v>0</v>
      </c>
      <c r="CI339" s="124"/>
      <c r="CJ339" s="124">
        <f t="shared" si="1341"/>
        <v>0</v>
      </c>
      <c r="CK339" s="124"/>
      <c r="CL339" s="124">
        <f>(CK339*$E339*$G339*$H339*$M339*$CL$13)</f>
        <v>0</v>
      </c>
      <c r="CM339" s="124">
        <v>38</v>
      </c>
      <c r="CN339" s="124">
        <f t="shared" si="1342"/>
        <v>686537.13333333354</v>
      </c>
      <c r="CO339" s="124">
        <v>4</v>
      </c>
      <c r="CP339" s="124">
        <f t="shared" si="1343"/>
        <v>65040.36</v>
      </c>
      <c r="CQ339" s="124">
        <v>20</v>
      </c>
      <c r="CR339" s="124">
        <f t="shared" si="1344"/>
        <v>361335.33333333331</v>
      </c>
      <c r="CS339" s="124">
        <v>39</v>
      </c>
      <c r="CT339" s="124">
        <f t="shared" si="1345"/>
        <v>845524.68</v>
      </c>
      <c r="CU339" s="124">
        <v>40</v>
      </c>
      <c r="CV339" s="124">
        <f t="shared" ref="CV339:CV340" si="1360">(CU339*$E339*$G339*$H339*$N339*$CV$13)/12*11+(CU339*$F339*$G339*$H339*$N339*$CV$13)/12</f>
        <v>867204.8</v>
      </c>
      <c r="CW339" s="124">
        <v>0</v>
      </c>
      <c r="CX339" s="124">
        <f t="shared" si="1346"/>
        <v>0</v>
      </c>
      <c r="CY339" s="140"/>
      <c r="CZ339" s="124">
        <f t="shared" si="1347"/>
        <v>0</v>
      </c>
      <c r="DA339" s="124">
        <v>0</v>
      </c>
      <c r="DB339" s="129">
        <f t="shared" si="1348"/>
        <v>0</v>
      </c>
      <c r="DC339" s="124"/>
      <c r="DD339" s="124">
        <f t="shared" si="1349"/>
        <v>0</v>
      </c>
      <c r="DE339" s="141">
        <v>3</v>
      </c>
      <c r="DF339" s="124">
        <f t="shared" si="1350"/>
        <v>65040.359999999993</v>
      </c>
      <c r="DG339" s="124">
        <v>0</v>
      </c>
      <c r="DH339" s="124">
        <f>(DG339*$E339*$G339*$H339*$N339*$DH$13)</f>
        <v>0</v>
      </c>
      <c r="DI339" s="124">
        <v>4</v>
      </c>
      <c r="DJ339" s="124">
        <f t="shared" si="1351"/>
        <v>92088.890666666673</v>
      </c>
      <c r="DK339" s="124">
        <v>2</v>
      </c>
      <c r="DL339" s="129">
        <f t="shared" si="1352"/>
        <v>53064.674666666666</v>
      </c>
      <c r="DM339" s="124">
        <f t="shared" si="1353"/>
        <v>516</v>
      </c>
      <c r="DN339" s="124">
        <f t="shared" si="1353"/>
        <v>11125958.913666667</v>
      </c>
    </row>
    <row r="340" spans="1:118" ht="30" customHeight="1" x14ac:dyDescent="0.25">
      <c r="A340" s="104"/>
      <c r="B340" s="135">
        <v>294</v>
      </c>
      <c r="C340" s="235" t="s">
        <v>754</v>
      </c>
      <c r="D340" s="118" t="s">
        <v>755</v>
      </c>
      <c r="E340" s="107">
        <f t="shared" si="1312"/>
        <v>23460</v>
      </c>
      <c r="F340" s="108">
        <v>23500</v>
      </c>
      <c r="G340" s="136">
        <v>0.71</v>
      </c>
      <c r="H340" s="120">
        <v>1</v>
      </c>
      <c r="I340" s="121"/>
      <c r="J340" s="121"/>
      <c r="K340" s="121"/>
      <c r="L340" s="121"/>
      <c r="M340" s="122">
        <v>1.4</v>
      </c>
      <c r="N340" s="122">
        <v>1.68</v>
      </c>
      <c r="O340" s="122">
        <v>2.23</v>
      </c>
      <c r="P340" s="123">
        <v>2.57</v>
      </c>
      <c r="Q340" s="146">
        <v>117</v>
      </c>
      <c r="R340" s="124">
        <f t="shared" si="1169"/>
        <v>3001612.6139999996</v>
      </c>
      <c r="S340" s="227">
        <v>75</v>
      </c>
      <c r="T340" s="124">
        <f t="shared" si="1118"/>
        <v>1924110.65</v>
      </c>
      <c r="U340" s="124">
        <f>76+71</f>
        <v>147</v>
      </c>
      <c r="V340" s="124">
        <f t="shared" si="1317"/>
        <v>4220379.2835400002</v>
      </c>
      <c r="W340" s="124">
        <v>5</v>
      </c>
      <c r="X340" s="124">
        <f t="shared" si="1354"/>
        <v>143550.31576666667</v>
      </c>
      <c r="Y340" s="124">
        <v>6</v>
      </c>
      <c r="Z340" s="124">
        <f t="shared" si="1355"/>
        <v>181917.90399999995</v>
      </c>
      <c r="AA340" s="124"/>
      <c r="AB340" s="124"/>
      <c r="AC340" s="124"/>
      <c r="AD340" s="124">
        <f t="shared" si="1319"/>
        <v>0</v>
      </c>
      <c r="AE340" s="124"/>
      <c r="AF340" s="124"/>
      <c r="AG340" s="124">
        <v>6</v>
      </c>
      <c r="AH340" s="124">
        <f t="shared" si="1320"/>
        <v>153928.85200000001</v>
      </c>
      <c r="AI340" s="124"/>
      <c r="AJ340" s="124"/>
      <c r="AK340" s="124">
        <v>564</v>
      </c>
      <c r="AL340" s="124">
        <f t="shared" si="1321"/>
        <v>14469312.088000001</v>
      </c>
      <c r="AM340" s="124">
        <v>36</v>
      </c>
      <c r="AN340" s="124">
        <f t="shared" si="1322"/>
        <v>923573.11199999996</v>
      </c>
      <c r="AO340" s="124">
        <v>81</v>
      </c>
      <c r="AP340" s="124">
        <f t="shared" si="1356"/>
        <v>2078039.5019999999</v>
      </c>
      <c r="AQ340" s="124">
        <v>59</v>
      </c>
      <c r="AR340" s="124">
        <f t="shared" si="1323"/>
        <v>1816360.4535999999</v>
      </c>
      <c r="AS340" s="140">
        <v>15</v>
      </c>
      <c r="AT340" s="124">
        <f t="shared" si="1357"/>
        <v>545753.71200000006</v>
      </c>
      <c r="AU340" s="124">
        <v>14</v>
      </c>
      <c r="AV340" s="129">
        <f t="shared" si="1324"/>
        <v>431000.7856</v>
      </c>
      <c r="AW340" s="124"/>
      <c r="AX340" s="124">
        <f t="shared" si="1325"/>
        <v>0</v>
      </c>
      <c r="AY340" s="124"/>
      <c r="AZ340" s="124">
        <f t="shared" si="1326"/>
        <v>0</v>
      </c>
      <c r="BA340" s="124"/>
      <c r="BB340" s="124">
        <f t="shared" si="1327"/>
        <v>0</v>
      </c>
      <c r="BC340" s="124">
        <v>0</v>
      </c>
      <c r="BD340" s="124">
        <f t="shared" si="1328"/>
        <v>0</v>
      </c>
      <c r="BE340" s="124">
        <v>0</v>
      </c>
      <c r="BF340" s="124">
        <f t="shared" si="1329"/>
        <v>0</v>
      </c>
      <c r="BG340" s="124">
        <v>0</v>
      </c>
      <c r="BH340" s="124">
        <f t="shared" si="1330"/>
        <v>0</v>
      </c>
      <c r="BI340" s="124">
        <v>50</v>
      </c>
      <c r="BJ340" s="124">
        <f t="shared" si="1331"/>
        <v>1399353.2</v>
      </c>
      <c r="BK340" s="124">
        <v>90</v>
      </c>
      <c r="BL340" s="124">
        <f t="shared" si="1332"/>
        <v>2770719.3360000006</v>
      </c>
      <c r="BM340" s="124">
        <v>0</v>
      </c>
      <c r="BN340" s="124">
        <f t="shared" si="1333"/>
        <v>0</v>
      </c>
      <c r="BO340" s="124">
        <v>0</v>
      </c>
      <c r="BP340" s="124">
        <f t="shared" si="1334"/>
        <v>0</v>
      </c>
      <c r="BQ340" s="124">
        <v>20</v>
      </c>
      <c r="BR340" s="124">
        <f t="shared" si="1335"/>
        <v>559741.28</v>
      </c>
      <c r="BS340" s="124"/>
      <c r="BT340" s="124">
        <f t="shared" si="1358"/>
        <v>0</v>
      </c>
      <c r="BU340" s="124">
        <v>70</v>
      </c>
      <c r="BV340" s="124">
        <f t="shared" si="1337"/>
        <v>2350913.3760000002</v>
      </c>
      <c r="BW340" s="124">
        <v>30</v>
      </c>
      <c r="BX340" s="129">
        <f t="shared" si="1272"/>
        <v>1007534.304</v>
      </c>
      <c r="BY340" s="124">
        <v>0</v>
      </c>
      <c r="BZ340" s="124">
        <f t="shared" si="1338"/>
        <v>0</v>
      </c>
      <c r="CA340" s="124">
        <v>0</v>
      </c>
      <c r="CB340" s="124">
        <f t="shared" si="1339"/>
        <v>0</v>
      </c>
      <c r="CC340" s="124">
        <v>0</v>
      </c>
      <c r="CD340" s="124">
        <f>(CC340*$E340*$G340*$H340*$M340*$CD$13)</f>
        <v>0</v>
      </c>
      <c r="CE340" s="124">
        <v>15</v>
      </c>
      <c r="CF340" s="124">
        <f t="shared" si="1359"/>
        <v>419805.96</v>
      </c>
      <c r="CG340" s="124">
        <v>0</v>
      </c>
      <c r="CH340" s="124">
        <f t="shared" si="1340"/>
        <v>0</v>
      </c>
      <c r="CI340" s="124"/>
      <c r="CJ340" s="124">
        <f t="shared" si="1341"/>
        <v>0</v>
      </c>
      <c r="CK340" s="124">
        <v>65</v>
      </c>
      <c r="CL340" s="124">
        <f>(CK340*$E340*$G340*$H340*$M340*$CL$13)/12*11+(CK340*$F340*$G340*$H340*$M340*$CL$13)/12</f>
        <v>1212772.7733333332</v>
      </c>
      <c r="CM340" s="124">
        <v>58</v>
      </c>
      <c r="CN340" s="124">
        <f t="shared" si="1342"/>
        <v>1352708.093333333</v>
      </c>
      <c r="CO340" s="124">
        <v>52</v>
      </c>
      <c r="CP340" s="124">
        <f t="shared" si="1343"/>
        <v>1091495.4959999998</v>
      </c>
      <c r="CQ340" s="124">
        <v>73</v>
      </c>
      <c r="CR340" s="124">
        <f t="shared" si="1344"/>
        <v>1702546.3933333331</v>
      </c>
      <c r="CS340" s="124">
        <v>195</v>
      </c>
      <c r="CT340" s="124">
        <f t="shared" si="1345"/>
        <v>5457477.4799999995</v>
      </c>
      <c r="CU340" s="124">
        <v>30</v>
      </c>
      <c r="CV340" s="124">
        <f t="shared" si="1360"/>
        <v>839611.92</v>
      </c>
      <c r="CW340" s="124">
        <v>0</v>
      </c>
      <c r="CX340" s="124">
        <f t="shared" si="1346"/>
        <v>0</v>
      </c>
      <c r="CY340" s="140"/>
      <c r="CZ340" s="124">
        <f t="shared" si="1347"/>
        <v>0</v>
      </c>
      <c r="DA340" s="124">
        <v>0</v>
      </c>
      <c r="DB340" s="129">
        <f t="shared" si="1348"/>
        <v>0</v>
      </c>
      <c r="DC340" s="124"/>
      <c r="DD340" s="124">
        <f t="shared" si="1349"/>
        <v>0</v>
      </c>
      <c r="DE340" s="141">
        <v>2</v>
      </c>
      <c r="DF340" s="124">
        <f t="shared" si="1350"/>
        <v>55974.12799999999</v>
      </c>
      <c r="DG340" s="124">
        <v>24</v>
      </c>
      <c r="DH340" s="124">
        <f>(DG340*$E340*$G340*$H340*$N340*$DH$13)/12*11+(DG340*$F340*$G340*$H340*$N340*$DH$13)/12</f>
        <v>671689.53599999996</v>
      </c>
      <c r="DI340" s="124">
        <v>3</v>
      </c>
      <c r="DJ340" s="124">
        <f t="shared" si="1351"/>
        <v>89158.789600000004</v>
      </c>
      <c r="DK340" s="124">
        <v>16</v>
      </c>
      <c r="DL340" s="129">
        <f t="shared" si="1352"/>
        <v>548013.36746666662</v>
      </c>
      <c r="DM340" s="124">
        <f t="shared" si="1353"/>
        <v>1918</v>
      </c>
      <c r="DN340" s="124">
        <f t="shared" si="1353"/>
        <v>51419054.705573328</v>
      </c>
    </row>
    <row r="341" spans="1:118" ht="30" customHeight="1" x14ac:dyDescent="0.25">
      <c r="A341" s="104"/>
      <c r="B341" s="135">
        <v>295</v>
      </c>
      <c r="C341" s="235" t="s">
        <v>756</v>
      </c>
      <c r="D341" s="118" t="s">
        <v>757</v>
      </c>
      <c r="E341" s="107">
        <f t="shared" si="1312"/>
        <v>23460</v>
      </c>
      <c r="F341" s="108">
        <v>23500</v>
      </c>
      <c r="G341" s="136">
        <v>1.38</v>
      </c>
      <c r="H341" s="120">
        <v>1</v>
      </c>
      <c r="I341" s="121"/>
      <c r="J341" s="121"/>
      <c r="K341" s="121"/>
      <c r="L341" s="121"/>
      <c r="M341" s="122">
        <v>1.4</v>
      </c>
      <c r="N341" s="122">
        <v>1.68</v>
      </c>
      <c r="O341" s="122">
        <v>2.23</v>
      </c>
      <c r="P341" s="123">
        <v>2.57</v>
      </c>
      <c r="Q341" s="146">
        <v>2</v>
      </c>
      <c r="R341" s="124">
        <f t="shared" si="1169"/>
        <v>99728.551999999981</v>
      </c>
      <c r="S341" s="227">
        <v>4</v>
      </c>
      <c r="T341" s="124">
        <f t="shared" si="1118"/>
        <v>199457.10399999996</v>
      </c>
      <c r="U341" s="124">
        <v>7</v>
      </c>
      <c r="V341" s="124">
        <f t="shared" si="1317"/>
        <v>390618.60571999999</v>
      </c>
      <c r="W341" s="124"/>
      <c r="X341" s="124">
        <f t="shared" si="1318"/>
        <v>0</v>
      </c>
      <c r="Y341" s="124">
        <v>0</v>
      </c>
      <c r="Z341" s="124">
        <f t="shared" si="1355"/>
        <v>0</v>
      </c>
      <c r="AA341" s="124"/>
      <c r="AB341" s="124"/>
      <c r="AC341" s="124"/>
      <c r="AD341" s="124">
        <f t="shared" si="1319"/>
        <v>0</v>
      </c>
      <c r="AE341" s="124"/>
      <c r="AF341" s="124"/>
      <c r="AG341" s="124">
        <v>1</v>
      </c>
      <c r="AH341" s="124">
        <f t="shared" si="1320"/>
        <v>49864.275999999991</v>
      </c>
      <c r="AI341" s="124"/>
      <c r="AJ341" s="124"/>
      <c r="AK341" s="124">
        <v>10</v>
      </c>
      <c r="AL341" s="124">
        <f t="shared" si="1321"/>
        <v>498642.75999999995</v>
      </c>
      <c r="AM341" s="124">
        <v>0</v>
      </c>
      <c r="AN341" s="124">
        <f t="shared" si="1322"/>
        <v>0</v>
      </c>
      <c r="AO341" s="124">
        <v>0</v>
      </c>
      <c r="AP341" s="124">
        <f t="shared" si="1356"/>
        <v>0</v>
      </c>
      <c r="AQ341" s="124">
        <v>10</v>
      </c>
      <c r="AR341" s="124">
        <f t="shared" si="1323"/>
        <v>598371.31200000003</v>
      </c>
      <c r="AS341" s="139"/>
      <c r="AT341" s="124">
        <f t="shared" si="1357"/>
        <v>0</v>
      </c>
      <c r="AU341" s="124">
        <v>0</v>
      </c>
      <c r="AV341" s="129">
        <f t="shared" ref="AV341:AV347" si="1361">(AU341*$E341*$G341*$H341*$N341*$AV$13)</f>
        <v>0</v>
      </c>
      <c r="AW341" s="124"/>
      <c r="AX341" s="124">
        <f t="shared" si="1325"/>
        <v>0</v>
      </c>
      <c r="AY341" s="124">
        <v>0</v>
      </c>
      <c r="AZ341" s="124">
        <f t="shared" si="1326"/>
        <v>0</v>
      </c>
      <c r="BA341" s="124"/>
      <c r="BB341" s="124">
        <f t="shared" si="1327"/>
        <v>0</v>
      </c>
      <c r="BC341" s="124">
        <v>0</v>
      </c>
      <c r="BD341" s="124">
        <f t="shared" si="1328"/>
        <v>0</v>
      </c>
      <c r="BE341" s="124">
        <v>0</v>
      </c>
      <c r="BF341" s="124">
        <f t="shared" si="1329"/>
        <v>0</v>
      </c>
      <c r="BG341" s="124">
        <v>0</v>
      </c>
      <c r="BH341" s="124">
        <f t="shared" si="1330"/>
        <v>0</v>
      </c>
      <c r="BI341" s="124"/>
      <c r="BJ341" s="124">
        <f t="shared" si="1331"/>
        <v>0</v>
      </c>
      <c r="BK341" s="124">
        <v>0</v>
      </c>
      <c r="BL341" s="124">
        <f t="shared" si="1332"/>
        <v>0</v>
      </c>
      <c r="BM341" s="124">
        <v>0</v>
      </c>
      <c r="BN341" s="124">
        <f t="shared" si="1333"/>
        <v>0</v>
      </c>
      <c r="BO341" s="124">
        <v>0</v>
      </c>
      <c r="BP341" s="124">
        <f t="shared" si="1334"/>
        <v>0</v>
      </c>
      <c r="BQ341" s="124">
        <v>0</v>
      </c>
      <c r="BR341" s="124">
        <f t="shared" ref="BR341:BR348" si="1362">(BQ341*$E341*$G341*$H341*$N341*$BR$13)</f>
        <v>0</v>
      </c>
      <c r="BS341" s="124"/>
      <c r="BT341" s="124">
        <f t="shared" si="1358"/>
        <v>0</v>
      </c>
      <c r="BU341" s="124">
        <v>0</v>
      </c>
      <c r="BV341" s="124">
        <f t="shared" ref="BV341:BV347" si="1363">(BU341*$E341*$G341*$H341*$N341*$BV$13)</f>
        <v>0</v>
      </c>
      <c r="BW341" s="124">
        <v>0</v>
      </c>
      <c r="BX341" s="129">
        <f t="shared" si="1272"/>
        <v>0</v>
      </c>
      <c r="BY341" s="124">
        <v>0</v>
      </c>
      <c r="BZ341" s="124">
        <f t="shared" si="1338"/>
        <v>0</v>
      </c>
      <c r="CA341" s="124">
        <v>0</v>
      </c>
      <c r="CB341" s="124">
        <f t="shared" si="1339"/>
        <v>0</v>
      </c>
      <c r="CC341" s="124">
        <v>0</v>
      </c>
      <c r="CD341" s="124">
        <f>(CC341*$E341*$G341*$H341*$M341*$CD$13)</f>
        <v>0</v>
      </c>
      <c r="CE341" s="124">
        <v>0</v>
      </c>
      <c r="CF341" s="124">
        <f t="shared" si="1359"/>
        <v>0</v>
      </c>
      <c r="CG341" s="124">
        <v>0</v>
      </c>
      <c r="CH341" s="124">
        <f t="shared" si="1340"/>
        <v>0</v>
      </c>
      <c r="CI341" s="124"/>
      <c r="CJ341" s="124">
        <f t="shared" si="1341"/>
        <v>0</v>
      </c>
      <c r="CK341" s="124"/>
      <c r="CL341" s="124">
        <f t="shared" ref="CL341:CL347" si="1364">(CK341*$E341*$G341*$H341*$M341*$CL$13)</f>
        <v>0</v>
      </c>
      <c r="CM341" s="124">
        <v>0</v>
      </c>
      <c r="CN341" s="124">
        <f t="shared" ref="CN341:CN348" si="1365">(CM341*$E341*$G341*$H341*$M341*$CN$13)</f>
        <v>0</v>
      </c>
      <c r="CO341" s="124">
        <v>0</v>
      </c>
      <c r="CP341" s="124">
        <f t="shared" ref="CP341:CP347" si="1366">(CO341*$E341*$G341*$H341*$M341*$CP$13)</f>
        <v>0</v>
      </c>
      <c r="CQ341" s="124">
        <v>0</v>
      </c>
      <c r="CR341" s="124">
        <f t="shared" ref="CR341:CR348" si="1367">(CQ341*$E341*$G341*$H341*$M341*$CR$13)</f>
        <v>0</v>
      </c>
      <c r="CS341" s="124">
        <v>0</v>
      </c>
      <c r="CT341" s="124">
        <f t="shared" si="1345"/>
        <v>0</v>
      </c>
      <c r="CU341" s="124">
        <v>0</v>
      </c>
      <c r="CV341" s="124">
        <f t="shared" ref="CV341:CV348" si="1368">(CU341*$E341*$G341*$H341*$N341*$CV$13)</f>
        <v>0</v>
      </c>
      <c r="CW341" s="124">
        <v>0</v>
      </c>
      <c r="CX341" s="124">
        <f t="shared" si="1346"/>
        <v>0</v>
      </c>
      <c r="CY341" s="140">
        <v>0</v>
      </c>
      <c r="CZ341" s="124">
        <f t="shared" si="1347"/>
        <v>0</v>
      </c>
      <c r="DA341" s="124">
        <v>0</v>
      </c>
      <c r="DB341" s="129">
        <f t="shared" si="1348"/>
        <v>0</v>
      </c>
      <c r="DC341" s="124">
        <v>0</v>
      </c>
      <c r="DD341" s="124">
        <f t="shared" si="1349"/>
        <v>0</v>
      </c>
      <c r="DE341" s="141"/>
      <c r="DF341" s="124">
        <f t="shared" si="1350"/>
        <v>0</v>
      </c>
      <c r="DG341" s="124">
        <v>0</v>
      </c>
      <c r="DH341" s="124">
        <f t="shared" ref="DH341:DH348" si="1369">(DG341*$E341*$G341*$H341*$N341*$DH$13)</f>
        <v>0</v>
      </c>
      <c r="DI341" s="124"/>
      <c r="DJ341" s="124">
        <f t="shared" ref="DJ341:DJ348" si="1370">(DI341*$E341*$G341*$H341*$O341*$DJ$13)</f>
        <v>0</v>
      </c>
      <c r="DK341" s="124">
        <v>0</v>
      </c>
      <c r="DL341" s="129">
        <f t="shared" si="1352"/>
        <v>0</v>
      </c>
      <c r="DM341" s="124">
        <f t="shared" si="1353"/>
        <v>34</v>
      </c>
      <c r="DN341" s="124">
        <f t="shared" si="1353"/>
        <v>1836682.6097200001</v>
      </c>
    </row>
    <row r="342" spans="1:118" ht="30" customHeight="1" x14ac:dyDescent="0.25">
      <c r="A342" s="104"/>
      <c r="B342" s="135">
        <v>296</v>
      </c>
      <c r="C342" s="235" t="s">
        <v>758</v>
      </c>
      <c r="D342" s="118" t="s">
        <v>759</v>
      </c>
      <c r="E342" s="107">
        <f t="shared" si="1312"/>
        <v>23460</v>
      </c>
      <c r="F342" s="108">
        <v>23500</v>
      </c>
      <c r="G342" s="136">
        <v>2.41</v>
      </c>
      <c r="H342" s="149">
        <v>0.8</v>
      </c>
      <c r="I342" s="150"/>
      <c r="J342" s="150"/>
      <c r="K342" s="150"/>
      <c r="L342" s="150"/>
      <c r="M342" s="122">
        <v>1.4</v>
      </c>
      <c r="N342" s="122">
        <v>1.68</v>
      </c>
      <c r="O342" s="122">
        <v>2.23</v>
      </c>
      <c r="P342" s="123">
        <v>2.57</v>
      </c>
      <c r="Q342" s="146">
        <v>9</v>
      </c>
      <c r="R342" s="124">
        <f t="shared" si="1169"/>
        <v>626989.07040000008</v>
      </c>
      <c r="S342" s="227">
        <v>165</v>
      </c>
      <c r="T342" s="124">
        <f t="shared" si="1118"/>
        <v>11494799.624000002</v>
      </c>
      <c r="U342" s="124">
        <v>100</v>
      </c>
      <c r="V342" s="124">
        <f t="shared" si="1317"/>
        <v>7796197.4309333339</v>
      </c>
      <c r="W342" s="124"/>
      <c r="X342" s="124">
        <f t="shared" si="1318"/>
        <v>0</v>
      </c>
      <c r="Y342" s="124">
        <v>1</v>
      </c>
      <c r="Z342" s="124">
        <f t="shared" si="1355"/>
        <v>82332.797866666675</v>
      </c>
      <c r="AA342" s="124"/>
      <c r="AB342" s="124"/>
      <c r="AC342" s="124"/>
      <c r="AD342" s="124">
        <f t="shared" si="1319"/>
        <v>0</v>
      </c>
      <c r="AE342" s="124"/>
      <c r="AF342" s="124"/>
      <c r="AG342" s="124"/>
      <c r="AH342" s="124">
        <f t="shared" si="1320"/>
        <v>0</v>
      </c>
      <c r="AI342" s="124"/>
      <c r="AJ342" s="124"/>
      <c r="AK342" s="124">
        <v>1</v>
      </c>
      <c r="AL342" s="124">
        <f t="shared" si="1321"/>
        <v>69665.452266666674</v>
      </c>
      <c r="AM342" s="124">
        <v>0</v>
      </c>
      <c r="AN342" s="124">
        <f t="shared" si="1322"/>
        <v>0</v>
      </c>
      <c r="AO342" s="124">
        <v>0</v>
      </c>
      <c r="AP342" s="124">
        <f t="shared" si="1356"/>
        <v>0</v>
      </c>
      <c r="AQ342" s="124">
        <v>4</v>
      </c>
      <c r="AR342" s="124">
        <f t="shared" si="1323"/>
        <v>334394.17088000005</v>
      </c>
      <c r="AS342" s="140">
        <v>3</v>
      </c>
      <c r="AT342" s="124">
        <f t="shared" si="1357"/>
        <v>296398.07231999998</v>
      </c>
      <c r="AU342" s="124"/>
      <c r="AV342" s="129">
        <f t="shared" si="1361"/>
        <v>0</v>
      </c>
      <c r="AW342" s="124"/>
      <c r="AX342" s="124">
        <f t="shared" si="1325"/>
        <v>0</v>
      </c>
      <c r="AY342" s="124"/>
      <c r="AZ342" s="124">
        <f t="shared" si="1326"/>
        <v>0</v>
      </c>
      <c r="BA342" s="124"/>
      <c r="BB342" s="124">
        <f t="shared" si="1327"/>
        <v>0</v>
      </c>
      <c r="BC342" s="124">
        <v>0</v>
      </c>
      <c r="BD342" s="124">
        <f t="shared" si="1328"/>
        <v>0</v>
      </c>
      <c r="BE342" s="124">
        <v>0</v>
      </c>
      <c r="BF342" s="124">
        <f t="shared" si="1329"/>
        <v>0</v>
      </c>
      <c r="BG342" s="124">
        <v>0</v>
      </c>
      <c r="BH342" s="124">
        <f t="shared" si="1330"/>
        <v>0</v>
      </c>
      <c r="BI342" s="124"/>
      <c r="BJ342" s="124">
        <f t="shared" si="1331"/>
        <v>0</v>
      </c>
      <c r="BK342" s="124">
        <v>3</v>
      </c>
      <c r="BL342" s="124">
        <f t="shared" si="1332"/>
        <v>250795.62816000002</v>
      </c>
      <c r="BM342" s="124">
        <v>0</v>
      </c>
      <c r="BN342" s="124">
        <f t="shared" si="1333"/>
        <v>0</v>
      </c>
      <c r="BO342" s="124">
        <v>0</v>
      </c>
      <c r="BP342" s="124">
        <f t="shared" si="1334"/>
        <v>0</v>
      </c>
      <c r="BQ342" s="124">
        <v>0</v>
      </c>
      <c r="BR342" s="124">
        <f t="shared" si="1362"/>
        <v>0</v>
      </c>
      <c r="BS342" s="124"/>
      <c r="BT342" s="124">
        <f t="shared" si="1358"/>
        <v>0</v>
      </c>
      <c r="BU342" s="124">
        <v>0</v>
      </c>
      <c r="BV342" s="124">
        <f t="shared" si="1363"/>
        <v>0</v>
      </c>
      <c r="BW342" s="124">
        <v>1</v>
      </c>
      <c r="BX342" s="129">
        <f t="shared" si="1272"/>
        <v>91198.410240000012</v>
      </c>
      <c r="BY342" s="124">
        <v>0</v>
      </c>
      <c r="BZ342" s="124">
        <f t="shared" si="1338"/>
        <v>0</v>
      </c>
      <c r="CA342" s="124">
        <v>0</v>
      </c>
      <c r="CB342" s="124">
        <f t="shared" si="1339"/>
        <v>0</v>
      </c>
      <c r="CC342" s="124">
        <v>1</v>
      </c>
      <c r="CD342" s="124">
        <f>(CC342*$E342*$G342*$H342*$M342*$CD$13)/12*11+(CC342*$F342*$G342*$H342*$M342*$CD$13)/12</f>
        <v>63332.229333333344</v>
      </c>
      <c r="CE342" s="124">
        <v>3</v>
      </c>
      <c r="CF342" s="124">
        <f t="shared" si="1359"/>
        <v>227996.02559999999</v>
      </c>
      <c r="CG342" s="124">
        <v>0</v>
      </c>
      <c r="CH342" s="124">
        <f t="shared" si="1340"/>
        <v>0</v>
      </c>
      <c r="CI342" s="124"/>
      <c r="CJ342" s="124">
        <f t="shared" si="1341"/>
        <v>0</v>
      </c>
      <c r="CK342" s="124"/>
      <c r="CL342" s="124">
        <f t="shared" si="1364"/>
        <v>0</v>
      </c>
      <c r="CM342" s="124">
        <v>0</v>
      </c>
      <c r="CN342" s="124">
        <f t="shared" si="1365"/>
        <v>0</v>
      </c>
      <c r="CO342" s="124">
        <v>0</v>
      </c>
      <c r="CP342" s="124">
        <f t="shared" si="1366"/>
        <v>0</v>
      </c>
      <c r="CQ342" s="124">
        <v>0</v>
      </c>
      <c r="CR342" s="124">
        <f t="shared" si="1367"/>
        <v>0</v>
      </c>
      <c r="CS342" s="124">
        <v>5</v>
      </c>
      <c r="CT342" s="124">
        <f t="shared" si="1345"/>
        <v>379993.37600000005</v>
      </c>
      <c r="CU342" s="124">
        <v>0</v>
      </c>
      <c r="CV342" s="124">
        <f t="shared" si="1368"/>
        <v>0</v>
      </c>
      <c r="CW342" s="124">
        <v>0</v>
      </c>
      <c r="CX342" s="124">
        <f t="shared" si="1346"/>
        <v>0</v>
      </c>
      <c r="CY342" s="140"/>
      <c r="CZ342" s="124">
        <f t="shared" si="1347"/>
        <v>0</v>
      </c>
      <c r="DA342" s="124">
        <v>0</v>
      </c>
      <c r="DB342" s="129">
        <f t="shared" si="1348"/>
        <v>0</v>
      </c>
      <c r="DC342" s="124">
        <v>0</v>
      </c>
      <c r="DD342" s="124">
        <f t="shared" si="1349"/>
        <v>0</v>
      </c>
      <c r="DE342" s="141"/>
      <c r="DF342" s="124">
        <f t="shared" si="1350"/>
        <v>0</v>
      </c>
      <c r="DG342" s="124">
        <v>0</v>
      </c>
      <c r="DH342" s="124">
        <f t="shared" si="1369"/>
        <v>0</v>
      </c>
      <c r="DI342" s="124"/>
      <c r="DJ342" s="124">
        <f t="shared" si="1370"/>
        <v>0</v>
      </c>
      <c r="DK342" s="124">
        <v>0</v>
      </c>
      <c r="DL342" s="129">
        <f t="shared" ref="DL342:DL347" si="1371">(DK342*$E342*$G342*$H342*$P342*$DL$13)</f>
        <v>0</v>
      </c>
      <c r="DM342" s="124">
        <f t="shared" si="1353"/>
        <v>296</v>
      </c>
      <c r="DN342" s="124">
        <f t="shared" si="1353"/>
        <v>21714092.287999999</v>
      </c>
    </row>
    <row r="343" spans="1:118" ht="30" customHeight="1" x14ac:dyDescent="0.25">
      <c r="A343" s="104"/>
      <c r="B343" s="135">
        <v>297</v>
      </c>
      <c r="C343" s="235" t="s">
        <v>760</v>
      </c>
      <c r="D343" s="118" t="s">
        <v>761</v>
      </c>
      <c r="E343" s="107">
        <f t="shared" si="1312"/>
        <v>23460</v>
      </c>
      <c r="F343" s="108">
        <v>23500</v>
      </c>
      <c r="G343" s="136">
        <v>1.43</v>
      </c>
      <c r="H343" s="120">
        <v>1</v>
      </c>
      <c r="I343" s="121"/>
      <c r="J343" s="121"/>
      <c r="K343" s="121"/>
      <c r="L343" s="121"/>
      <c r="M343" s="122">
        <v>1.4</v>
      </c>
      <c r="N343" s="122">
        <v>1.68</v>
      </c>
      <c r="O343" s="122">
        <v>2.23</v>
      </c>
      <c r="P343" s="123">
        <v>2.57</v>
      </c>
      <c r="Q343" s="146">
        <v>5</v>
      </c>
      <c r="R343" s="124">
        <f t="shared" si="1169"/>
        <v>258354.76333333337</v>
      </c>
      <c r="S343" s="227">
        <v>0</v>
      </c>
      <c r="T343" s="124">
        <f t="shared" si="1118"/>
        <v>0</v>
      </c>
      <c r="U343" s="124">
        <v>14</v>
      </c>
      <c r="V343" s="124">
        <f t="shared" si="1317"/>
        <v>809542.90750666661</v>
      </c>
      <c r="W343" s="124"/>
      <c r="X343" s="124">
        <f t="shared" si="1318"/>
        <v>0</v>
      </c>
      <c r="Y343" s="124">
        <v>40</v>
      </c>
      <c r="Z343" s="124">
        <f t="shared" si="1355"/>
        <v>2442653.5466666664</v>
      </c>
      <c r="AA343" s="124"/>
      <c r="AB343" s="124"/>
      <c r="AC343" s="124"/>
      <c r="AD343" s="124">
        <f t="shared" si="1319"/>
        <v>0</v>
      </c>
      <c r="AE343" s="124"/>
      <c r="AF343" s="124"/>
      <c r="AG343" s="124"/>
      <c r="AH343" s="124">
        <f t="shared" si="1320"/>
        <v>0</v>
      </c>
      <c r="AI343" s="124"/>
      <c r="AJ343" s="124"/>
      <c r="AK343" s="124"/>
      <c r="AL343" s="124">
        <f t="shared" ref="AL343:AL356" si="1372">(AK343*$E343*$G343*$H343*$M343*$AL$13)</f>
        <v>0</v>
      </c>
      <c r="AM343" s="124">
        <v>0</v>
      </c>
      <c r="AN343" s="124">
        <f t="shared" si="1322"/>
        <v>0</v>
      </c>
      <c r="AO343" s="124">
        <v>3</v>
      </c>
      <c r="AP343" s="124">
        <f t="shared" si="1356"/>
        <v>155012.85799999998</v>
      </c>
      <c r="AQ343" s="124">
        <v>2</v>
      </c>
      <c r="AR343" s="124">
        <f t="shared" si="1323"/>
        <v>124010.28639999998</v>
      </c>
      <c r="AS343" s="140">
        <v>28</v>
      </c>
      <c r="AT343" s="124">
        <f t="shared" si="1357"/>
        <v>2051828.9792000002</v>
      </c>
      <c r="AU343" s="124">
        <v>0</v>
      </c>
      <c r="AV343" s="129">
        <f t="shared" si="1361"/>
        <v>0</v>
      </c>
      <c r="AW343" s="124"/>
      <c r="AX343" s="124">
        <f t="shared" si="1325"/>
        <v>0</v>
      </c>
      <c r="AY343" s="124">
        <v>0</v>
      </c>
      <c r="AZ343" s="124">
        <f t="shared" si="1326"/>
        <v>0</v>
      </c>
      <c r="BA343" s="124"/>
      <c r="BB343" s="124">
        <f t="shared" si="1327"/>
        <v>0</v>
      </c>
      <c r="BC343" s="124">
        <v>0</v>
      </c>
      <c r="BD343" s="124">
        <f t="shared" si="1328"/>
        <v>0</v>
      </c>
      <c r="BE343" s="124">
        <v>0</v>
      </c>
      <c r="BF343" s="124">
        <f t="shared" si="1329"/>
        <v>0</v>
      </c>
      <c r="BG343" s="124">
        <v>0</v>
      </c>
      <c r="BH343" s="124">
        <f t="shared" si="1330"/>
        <v>0</v>
      </c>
      <c r="BI343" s="124"/>
      <c r="BJ343" s="124">
        <f t="shared" si="1331"/>
        <v>0</v>
      </c>
      <c r="BK343" s="124">
        <v>0</v>
      </c>
      <c r="BL343" s="124">
        <f t="shared" si="1332"/>
        <v>0</v>
      </c>
      <c r="BM343" s="124">
        <v>0</v>
      </c>
      <c r="BN343" s="124">
        <f t="shared" si="1333"/>
        <v>0</v>
      </c>
      <c r="BO343" s="124">
        <v>0</v>
      </c>
      <c r="BP343" s="124">
        <f t="shared" si="1334"/>
        <v>0</v>
      </c>
      <c r="BQ343" s="124">
        <v>0</v>
      </c>
      <c r="BR343" s="124">
        <f t="shared" si="1362"/>
        <v>0</v>
      </c>
      <c r="BS343" s="124"/>
      <c r="BT343" s="124">
        <f t="shared" si="1358"/>
        <v>0</v>
      </c>
      <c r="BU343" s="124">
        <v>0</v>
      </c>
      <c r="BV343" s="124">
        <f t="shared" si="1363"/>
        <v>0</v>
      </c>
      <c r="BW343" s="124">
        <v>0</v>
      </c>
      <c r="BX343" s="129">
        <f t="shared" ref="BX343:BX348" si="1373">(BW343*$E343*$G343*$H343*$N343*$BX$13)</f>
        <v>0</v>
      </c>
      <c r="BY343" s="124">
        <v>0</v>
      </c>
      <c r="BZ343" s="124">
        <f t="shared" si="1338"/>
        <v>0</v>
      </c>
      <c r="CA343" s="124">
        <v>0</v>
      </c>
      <c r="CB343" s="124">
        <f t="shared" si="1339"/>
        <v>0</v>
      </c>
      <c r="CC343" s="124">
        <v>0</v>
      </c>
      <c r="CD343" s="124">
        <f t="shared" ref="CD343:CD355" si="1374">(CC343*$E343*$G343*$H343*$M343*$CD$13)</f>
        <v>0</v>
      </c>
      <c r="CE343" s="124">
        <v>0</v>
      </c>
      <c r="CF343" s="124">
        <f t="shared" si="1359"/>
        <v>0</v>
      </c>
      <c r="CG343" s="124">
        <v>0</v>
      </c>
      <c r="CH343" s="124">
        <f t="shared" si="1340"/>
        <v>0</v>
      </c>
      <c r="CI343" s="124"/>
      <c r="CJ343" s="124">
        <f t="shared" si="1341"/>
        <v>0</v>
      </c>
      <c r="CK343" s="124"/>
      <c r="CL343" s="124">
        <f t="shared" si="1364"/>
        <v>0</v>
      </c>
      <c r="CM343" s="124">
        <v>0</v>
      </c>
      <c r="CN343" s="124">
        <f t="shared" si="1365"/>
        <v>0</v>
      </c>
      <c r="CO343" s="124">
        <v>0</v>
      </c>
      <c r="CP343" s="124">
        <f t="shared" si="1366"/>
        <v>0</v>
      </c>
      <c r="CQ343" s="124">
        <v>0</v>
      </c>
      <c r="CR343" s="124">
        <f t="shared" si="1367"/>
        <v>0</v>
      </c>
      <c r="CS343" s="124">
        <v>0</v>
      </c>
      <c r="CT343" s="124">
        <f t="shared" si="1345"/>
        <v>0</v>
      </c>
      <c r="CU343" s="124">
        <v>0</v>
      </c>
      <c r="CV343" s="124">
        <f t="shared" si="1368"/>
        <v>0</v>
      </c>
      <c r="CW343" s="124">
        <v>0</v>
      </c>
      <c r="CX343" s="124">
        <f t="shared" si="1346"/>
        <v>0</v>
      </c>
      <c r="CY343" s="140">
        <v>0</v>
      </c>
      <c r="CZ343" s="124">
        <f t="shared" si="1347"/>
        <v>0</v>
      </c>
      <c r="DA343" s="124">
        <v>0</v>
      </c>
      <c r="DB343" s="129">
        <f t="shared" si="1348"/>
        <v>0</v>
      </c>
      <c r="DC343" s="124">
        <v>0</v>
      </c>
      <c r="DD343" s="124">
        <f t="shared" si="1349"/>
        <v>0</v>
      </c>
      <c r="DE343" s="141"/>
      <c r="DF343" s="124">
        <f t="shared" si="1350"/>
        <v>0</v>
      </c>
      <c r="DG343" s="124">
        <v>0</v>
      </c>
      <c r="DH343" s="124">
        <f t="shared" si="1369"/>
        <v>0</v>
      </c>
      <c r="DI343" s="124"/>
      <c r="DJ343" s="124">
        <f t="shared" si="1370"/>
        <v>0</v>
      </c>
      <c r="DK343" s="124">
        <v>0</v>
      </c>
      <c r="DL343" s="129">
        <f t="shared" si="1371"/>
        <v>0</v>
      </c>
      <c r="DM343" s="124">
        <f t="shared" si="1353"/>
        <v>92</v>
      </c>
      <c r="DN343" s="124">
        <f t="shared" si="1353"/>
        <v>5841403.3411066663</v>
      </c>
    </row>
    <row r="344" spans="1:118" ht="30" customHeight="1" x14ac:dyDescent="0.25">
      <c r="A344" s="104"/>
      <c r="B344" s="135">
        <v>298</v>
      </c>
      <c r="C344" s="235" t="s">
        <v>762</v>
      </c>
      <c r="D344" s="118" t="s">
        <v>763</v>
      </c>
      <c r="E344" s="107">
        <f t="shared" si="1312"/>
        <v>23460</v>
      </c>
      <c r="F344" s="108">
        <v>23500</v>
      </c>
      <c r="G344" s="136">
        <v>1.83</v>
      </c>
      <c r="H344" s="120">
        <v>1</v>
      </c>
      <c r="I344" s="121"/>
      <c r="J344" s="121"/>
      <c r="K344" s="121"/>
      <c r="L344" s="121"/>
      <c r="M344" s="122">
        <v>1.4</v>
      </c>
      <c r="N344" s="122">
        <v>1.68</v>
      </c>
      <c r="O344" s="122">
        <v>2.23</v>
      </c>
      <c r="P344" s="123">
        <v>2.57</v>
      </c>
      <c r="Q344" s="146">
        <v>5</v>
      </c>
      <c r="R344" s="124">
        <f t="shared" si="1169"/>
        <v>330621.82999999996</v>
      </c>
      <c r="S344" s="227">
        <v>3</v>
      </c>
      <c r="T344" s="124">
        <f t="shared" si="1118"/>
        <v>198373.098</v>
      </c>
      <c r="U344" s="124">
        <v>3</v>
      </c>
      <c r="V344" s="124">
        <f t="shared" si="1317"/>
        <v>221997.53058000002</v>
      </c>
      <c r="W344" s="124"/>
      <c r="X344" s="124">
        <f t="shared" si="1318"/>
        <v>0</v>
      </c>
      <c r="Y344" s="124">
        <v>0</v>
      </c>
      <c r="Z344" s="124">
        <f t="shared" si="1355"/>
        <v>0</v>
      </c>
      <c r="AA344" s="124"/>
      <c r="AB344" s="124"/>
      <c r="AC344" s="124"/>
      <c r="AD344" s="124">
        <f t="shared" si="1319"/>
        <v>0</v>
      </c>
      <c r="AE344" s="124"/>
      <c r="AF344" s="124"/>
      <c r="AG344" s="124"/>
      <c r="AH344" s="124">
        <f t="shared" si="1320"/>
        <v>0</v>
      </c>
      <c r="AI344" s="124"/>
      <c r="AJ344" s="124"/>
      <c r="AK344" s="125"/>
      <c r="AL344" s="124">
        <f t="shared" si="1372"/>
        <v>0</v>
      </c>
      <c r="AM344" s="124">
        <v>0</v>
      </c>
      <c r="AN344" s="124">
        <f t="shared" si="1322"/>
        <v>0</v>
      </c>
      <c r="AO344" s="124">
        <v>2</v>
      </c>
      <c r="AP344" s="124">
        <f t="shared" si="1356"/>
        <v>132248.73200000002</v>
      </c>
      <c r="AQ344" s="124">
        <v>9</v>
      </c>
      <c r="AR344" s="124">
        <f t="shared" si="1323"/>
        <v>714143.15280000004</v>
      </c>
      <c r="AS344" s="140">
        <v>0</v>
      </c>
      <c r="AT344" s="124">
        <f t="shared" si="1357"/>
        <v>0</v>
      </c>
      <c r="AU344" s="124">
        <v>0</v>
      </c>
      <c r="AV344" s="129">
        <f t="shared" si="1361"/>
        <v>0</v>
      </c>
      <c r="AW344" s="124"/>
      <c r="AX344" s="124">
        <f t="shared" si="1325"/>
        <v>0</v>
      </c>
      <c r="AY344" s="124">
        <v>0</v>
      </c>
      <c r="AZ344" s="124">
        <f t="shared" si="1326"/>
        <v>0</v>
      </c>
      <c r="BA344" s="124"/>
      <c r="BB344" s="124">
        <f t="shared" si="1327"/>
        <v>0</v>
      </c>
      <c r="BC344" s="124">
        <v>0</v>
      </c>
      <c r="BD344" s="124">
        <f t="shared" si="1328"/>
        <v>0</v>
      </c>
      <c r="BE344" s="124">
        <v>0</v>
      </c>
      <c r="BF344" s="124">
        <f t="shared" si="1329"/>
        <v>0</v>
      </c>
      <c r="BG344" s="124">
        <v>0</v>
      </c>
      <c r="BH344" s="124">
        <f t="shared" si="1330"/>
        <v>0</v>
      </c>
      <c r="BI344" s="124"/>
      <c r="BJ344" s="124">
        <f t="shared" si="1331"/>
        <v>0</v>
      </c>
      <c r="BK344" s="124">
        <v>1</v>
      </c>
      <c r="BL344" s="124">
        <f t="shared" si="1332"/>
        <v>79349.239200000011</v>
      </c>
      <c r="BM344" s="124">
        <v>0</v>
      </c>
      <c r="BN344" s="124">
        <f t="shared" si="1333"/>
        <v>0</v>
      </c>
      <c r="BO344" s="124">
        <v>0</v>
      </c>
      <c r="BP344" s="124">
        <f t="shared" si="1334"/>
        <v>0</v>
      </c>
      <c r="BQ344" s="124">
        <v>0</v>
      </c>
      <c r="BR344" s="124">
        <f t="shared" si="1362"/>
        <v>0</v>
      </c>
      <c r="BS344" s="124"/>
      <c r="BT344" s="124">
        <f t="shared" si="1358"/>
        <v>0</v>
      </c>
      <c r="BU344" s="124">
        <v>0</v>
      </c>
      <c r="BV344" s="124">
        <f t="shared" si="1363"/>
        <v>0</v>
      </c>
      <c r="BW344" s="124">
        <v>0</v>
      </c>
      <c r="BX344" s="129">
        <f t="shared" si="1373"/>
        <v>0</v>
      </c>
      <c r="BY344" s="124">
        <v>0</v>
      </c>
      <c r="BZ344" s="124">
        <f t="shared" si="1338"/>
        <v>0</v>
      </c>
      <c r="CA344" s="124">
        <v>0</v>
      </c>
      <c r="CB344" s="124">
        <f t="shared" si="1339"/>
        <v>0</v>
      </c>
      <c r="CC344" s="124">
        <v>0</v>
      </c>
      <c r="CD344" s="124">
        <f t="shared" si="1374"/>
        <v>0</v>
      </c>
      <c r="CE344" s="124">
        <v>0</v>
      </c>
      <c r="CF344" s="124">
        <f t="shared" si="1359"/>
        <v>0</v>
      </c>
      <c r="CG344" s="124">
        <v>0</v>
      </c>
      <c r="CH344" s="124">
        <f t="shared" si="1340"/>
        <v>0</v>
      </c>
      <c r="CI344" s="124"/>
      <c r="CJ344" s="124">
        <f t="shared" si="1341"/>
        <v>0</v>
      </c>
      <c r="CK344" s="124"/>
      <c r="CL344" s="124">
        <f t="shared" si="1364"/>
        <v>0</v>
      </c>
      <c r="CM344" s="124">
        <v>0</v>
      </c>
      <c r="CN344" s="124">
        <f t="shared" si="1365"/>
        <v>0</v>
      </c>
      <c r="CO344" s="124">
        <v>0</v>
      </c>
      <c r="CP344" s="124">
        <f t="shared" si="1366"/>
        <v>0</v>
      </c>
      <c r="CQ344" s="124">
        <v>0</v>
      </c>
      <c r="CR344" s="124">
        <f t="shared" si="1367"/>
        <v>0</v>
      </c>
      <c r="CS344" s="124">
        <v>2</v>
      </c>
      <c r="CT344" s="124">
        <f t="shared" si="1345"/>
        <v>144271.34400000001</v>
      </c>
      <c r="CU344" s="124">
        <v>0</v>
      </c>
      <c r="CV344" s="124">
        <f t="shared" si="1368"/>
        <v>0</v>
      </c>
      <c r="CW344" s="124">
        <v>0</v>
      </c>
      <c r="CX344" s="124">
        <f t="shared" si="1346"/>
        <v>0</v>
      </c>
      <c r="CY344" s="140">
        <v>0</v>
      </c>
      <c r="CZ344" s="124">
        <f t="shared" si="1347"/>
        <v>0</v>
      </c>
      <c r="DA344" s="124">
        <v>0</v>
      </c>
      <c r="DB344" s="129">
        <f t="shared" si="1348"/>
        <v>0</v>
      </c>
      <c r="DC344" s="124">
        <v>0</v>
      </c>
      <c r="DD344" s="124">
        <f t="shared" si="1349"/>
        <v>0</v>
      </c>
      <c r="DE344" s="141"/>
      <c r="DF344" s="124">
        <f t="shared" si="1350"/>
        <v>0</v>
      </c>
      <c r="DG344" s="124">
        <v>0</v>
      </c>
      <c r="DH344" s="124">
        <f t="shared" si="1369"/>
        <v>0</v>
      </c>
      <c r="DI344" s="124"/>
      <c r="DJ344" s="124">
        <f t="shared" si="1370"/>
        <v>0</v>
      </c>
      <c r="DK344" s="124">
        <v>0</v>
      </c>
      <c r="DL344" s="129">
        <f t="shared" si="1371"/>
        <v>0</v>
      </c>
      <c r="DM344" s="124">
        <f t="shared" si="1353"/>
        <v>25</v>
      </c>
      <c r="DN344" s="124">
        <f t="shared" si="1353"/>
        <v>1821004.92658</v>
      </c>
    </row>
    <row r="345" spans="1:118" ht="30" customHeight="1" x14ac:dyDescent="0.25">
      <c r="A345" s="104"/>
      <c r="B345" s="135">
        <v>299</v>
      </c>
      <c r="C345" s="235" t="s">
        <v>764</v>
      </c>
      <c r="D345" s="118" t="s">
        <v>765</v>
      </c>
      <c r="E345" s="107">
        <f t="shared" si="1312"/>
        <v>23460</v>
      </c>
      <c r="F345" s="108">
        <v>23500</v>
      </c>
      <c r="G345" s="136">
        <v>2.16</v>
      </c>
      <c r="H345" s="120">
        <v>1</v>
      </c>
      <c r="I345" s="121"/>
      <c r="J345" s="121"/>
      <c r="K345" s="121"/>
      <c r="L345" s="121"/>
      <c r="M345" s="122">
        <v>1.4</v>
      </c>
      <c r="N345" s="122">
        <v>1.68</v>
      </c>
      <c r="O345" s="122">
        <v>2.23</v>
      </c>
      <c r="P345" s="123">
        <v>2.57</v>
      </c>
      <c r="Q345" s="146">
        <v>0</v>
      </c>
      <c r="R345" s="124">
        <f t="shared" si="1169"/>
        <v>0</v>
      </c>
      <c r="S345" s="227">
        <v>0</v>
      </c>
      <c r="T345" s="124">
        <f t="shared" si="1118"/>
        <v>0</v>
      </c>
      <c r="U345" s="124">
        <v>0</v>
      </c>
      <c r="V345" s="124">
        <f t="shared" si="1317"/>
        <v>0</v>
      </c>
      <c r="W345" s="124"/>
      <c r="X345" s="124">
        <f t="shared" si="1318"/>
        <v>0</v>
      </c>
      <c r="Y345" s="124">
        <v>2</v>
      </c>
      <c r="Z345" s="124">
        <f t="shared" si="1355"/>
        <v>184480.128</v>
      </c>
      <c r="AA345" s="124"/>
      <c r="AB345" s="124"/>
      <c r="AC345" s="124"/>
      <c r="AD345" s="124">
        <f t="shared" si="1319"/>
        <v>0</v>
      </c>
      <c r="AE345" s="124"/>
      <c r="AF345" s="124"/>
      <c r="AG345" s="124"/>
      <c r="AH345" s="124">
        <f t="shared" si="1320"/>
        <v>0</v>
      </c>
      <c r="AI345" s="124"/>
      <c r="AJ345" s="124"/>
      <c r="AK345" s="125"/>
      <c r="AL345" s="124">
        <f t="shared" si="1372"/>
        <v>0</v>
      </c>
      <c r="AM345" s="124">
        <v>0</v>
      </c>
      <c r="AN345" s="124">
        <f t="shared" si="1322"/>
        <v>0</v>
      </c>
      <c r="AO345" s="124">
        <v>0</v>
      </c>
      <c r="AP345" s="124">
        <f t="shared" si="1356"/>
        <v>0</v>
      </c>
      <c r="AQ345" s="124"/>
      <c r="AR345" s="124">
        <f t="shared" si="1323"/>
        <v>0</v>
      </c>
      <c r="AS345" s="140"/>
      <c r="AT345" s="124">
        <f t="shared" si="1357"/>
        <v>0</v>
      </c>
      <c r="AU345" s="124">
        <v>0</v>
      </c>
      <c r="AV345" s="129">
        <f t="shared" si="1361"/>
        <v>0</v>
      </c>
      <c r="AW345" s="124"/>
      <c r="AX345" s="124">
        <f t="shared" si="1325"/>
        <v>0</v>
      </c>
      <c r="AY345" s="124">
        <v>0</v>
      </c>
      <c r="AZ345" s="124">
        <f t="shared" si="1326"/>
        <v>0</v>
      </c>
      <c r="BA345" s="124"/>
      <c r="BB345" s="124">
        <f t="shared" si="1327"/>
        <v>0</v>
      </c>
      <c r="BC345" s="124">
        <v>0</v>
      </c>
      <c r="BD345" s="124">
        <f t="shared" si="1328"/>
        <v>0</v>
      </c>
      <c r="BE345" s="124">
        <v>0</v>
      </c>
      <c r="BF345" s="124">
        <f t="shared" si="1329"/>
        <v>0</v>
      </c>
      <c r="BG345" s="124">
        <v>0</v>
      </c>
      <c r="BH345" s="124">
        <f t="shared" si="1330"/>
        <v>0</v>
      </c>
      <c r="BI345" s="124"/>
      <c r="BJ345" s="124">
        <f t="shared" si="1331"/>
        <v>0</v>
      </c>
      <c r="BK345" s="124">
        <v>0</v>
      </c>
      <c r="BL345" s="124">
        <f t="shared" si="1332"/>
        <v>0</v>
      </c>
      <c r="BM345" s="124">
        <v>0</v>
      </c>
      <c r="BN345" s="124">
        <f t="shared" si="1333"/>
        <v>0</v>
      </c>
      <c r="BO345" s="124">
        <v>0</v>
      </c>
      <c r="BP345" s="124">
        <f t="shared" si="1334"/>
        <v>0</v>
      </c>
      <c r="BQ345" s="124">
        <v>0</v>
      </c>
      <c r="BR345" s="124">
        <f t="shared" si="1362"/>
        <v>0</v>
      </c>
      <c r="BS345" s="124"/>
      <c r="BT345" s="124">
        <f t="shared" si="1358"/>
        <v>0</v>
      </c>
      <c r="BU345" s="124">
        <v>0</v>
      </c>
      <c r="BV345" s="124">
        <f t="shared" si="1363"/>
        <v>0</v>
      </c>
      <c r="BW345" s="124">
        <v>0</v>
      </c>
      <c r="BX345" s="129">
        <f t="shared" si="1373"/>
        <v>0</v>
      </c>
      <c r="BY345" s="124">
        <v>0</v>
      </c>
      <c r="BZ345" s="124">
        <f t="shared" si="1338"/>
        <v>0</v>
      </c>
      <c r="CA345" s="124">
        <v>0</v>
      </c>
      <c r="CB345" s="124">
        <f t="shared" si="1339"/>
        <v>0</v>
      </c>
      <c r="CC345" s="124">
        <v>0</v>
      </c>
      <c r="CD345" s="124">
        <f t="shared" si="1374"/>
        <v>0</v>
      </c>
      <c r="CE345" s="124">
        <v>0</v>
      </c>
      <c r="CF345" s="124">
        <f t="shared" si="1359"/>
        <v>0</v>
      </c>
      <c r="CG345" s="124">
        <v>0</v>
      </c>
      <c r="CH345" s="124">
        <f t="shared" si="1340"/>
        <v>0</v>
      </c>
      <c r="CI345" s="124"/>
      <c r="CJ345" s="124">
        <f t="shared" si="1341"/>
        <v>0</v>
      </c>
      <c r="CK345" s="124"/>
      <c r="CL345" s="124">
        <f t="shared" si="1364"/>
        <v>0</v>
      </c>
      <c r="CM345" s="124">
        <v>0</v>
      </c>
      <c r="CN345" s="124">
        <f t="shared" si="1365"/>
        <v>0</v>
      </c>
      <c r="CO345" s="124">
        <v>0</v>
      </c>
      <c r="CP345" s="124">
        <f t="shared" si="1366"/>
        <v>0</v>
      </c>
      <c r="CQ345" s="124">
        <v>0</v>
      </c>
      <c r="CR345" s="124">
        <f t="shared" si="1367"/>
        <v>0</v>
      </c>
      <c r="CS345" s="124">
        <v>0</v>
      </c>
      <c r="CT345" s="124">
        <f t="shared" si="1345"/>
        <v>0</v>
      </c>
      <c r="CU345" s="124">
        <v>0</v>
      </c>
      <c r="CV345" s="124">
        <f t="shared" si="1368"/>
        <v>0</v>
      </c>
      <c r="CW345" s="124">
        <v>0</v>
      </c>
      <c r="CX345" s="124">
        <f t="shared" si="1346"/>
        <v>0</v>
      </c>
      <c r="CY345" s="140"/>
      <c r="CZ345" s="124">
        <f t="shared" si="1347"/>
        <v>0</v>
      </c>
      <c r="DA345" s="124">
        <v>0</v>
      </c>
      <c r="DB345" s="129">
        <f t="shared" si="1348"/>
        <v>0</v>
      </c>
      <c r="DC345" s="124">
        <v>0</v>
      </c>
      <c r="DD345" s="124">
        <f t="shared" si="1349"/>
        <v>0</v>
      </c>
      <c r="DE345" s="141"/>
      <c r="DF345" s="124">
        <f t="shared" si="1350"/>
        <v>0</v>
      </c>
      <c r="DG345" s="124">
        <v>0</v>
      </c>
      <c r="DH345" s="124">
        <f t="shared" si="1369"/>
        <v>0</v>
      </c>
      <c r="DI345" s="124"/>
      <c r="DJ345" s="124">
        <f t="shared" si="1370"/>
        <v>0</v>
      </c>
      <c r="DK345" s="124">
        <v>0</v>
      </c>
      <c r="DL345" s="129">
        <f t="shared" si="1371"/>
        <v>0</v>
      </c>
      <c r="DM345" s="124">
        <f t="shared" si="1353"/>
        <v>2</v>
      </c>
      <c r="DN345" s="124">
        <f t="shared" si="1353"/>
        <v>184480.128</v>
      </c>
    </row>
    <row r="346" spans="1:118" ht="30" customHeight="1" x14ac:dyDescent="0.25">
      <c r="A346" s="104"/>
      <c r="B346" s="135">
        <v>300</v>
      </c>
      <c r="C346" s="235" t="s">
        <v>766</v>
      </c>
      <c r="D346" s="118" t="s">
        <v>767</v>
      </c>
      <c r="E346" s="107">
        <f t="shared" si="1312"/>
        <v>23460</v>
      </c>
      <c r="F346" s="108">
        <v>23500</v>
      </c>
      <c r="G346" s="136">
        <v>1.81</v>
      </c>
      <c r="H346" s="120">
        <v>1</v>
      </c>
      <c r="I346" s="121"/>
      <c r="J346" s="121"/>
      <c r="K346" s="121"/>
      <c r="L346" s="121"/>
      <c r="M346" s="122">
        <v>1.4</v>
      </c>
      <c r="N346" s="122">
        <v>1.68</v>
      </c>
      <c r="O346" s="122">
        <v>2.23</v>
      </c>
      <c r="P346" s="123">
        <v>2.57</v>
      </c>
      <c r="Q346" s="146">
        <v>60</v>
      </c>
      <c r="R346" s="124">
        <f t="shared" si="1169"/>
        <v>3924101.72</v>
      </c>
      <c r="S346" s="227">
        <v>5</v>
      </c>
      <c r="T346" s="124">
        <f t="shared" si="1118"/>
        <v>327008.47666666663</v>
      </c>
      <c r="U346" s="124">
        <v>7</v>
      </c>
      <c r="V346" s="124">
        <f t="shared" si="1317"/>
        <v>512333.09880666668</v>
      </c>
      <c r="W346" s="124"/>
      <c r="X346" s="124">
        <f t="shared" si="1318"/>
        <v>0</v>
      </c>
      <c r="Y346" s="124">
        <v>22</v>
      </c>
      <c r="Z346" s="124">
        <f t="shared" si="1355"/>
        <v>1700462.6613333332</v>
      </c>
      <c r="AA346" s="124"/>
      <c r="AB346" s="124"/>
      <c r="AC346" s="124"/>
      <c r="AD346" s="124">
        <f t="shared" si="1319"/>
        <v>0</v>
      </c>
      <c r="AE346" s="124"/>
      <c r="AF346" s="124"/>
      <c r="AG346" s="124"/>
      <c r="AH346" s="124">
        <f t="shared" si="1320"/>
        <v>0</v>
      </c>
      <c r="AI346" s="124"/>
      <c r="AJ346" s="124"/>
      <c r="AK346" s="125"/>
      <c r="AL346" s="124">
        <f t="shared" si="1372"/>
        <v>0</v>
      </c>
      <c r="AM346" s="124">
        <v>0</v>
      </c>
      <c r="AN346" s="124">
        <f t="shared" si="1322"/>
        <v>0</v>
      </c>
      <c r="AO346" s="124">
        <v>12</v>
      </c>
      <c r="AP346" s="124">
        <f t="shared" si="1356"/>
        <v>784820.34400000004</v>
      </c>
      <c r="AQ346" s="124">
        <v>80</v>
      </c>
      <c r="AR346" s="124">
        <f t="shared" si="1323"/>
        <v>6278562.7520000003</v>
      </c>
      <c r="AS346" s="140">
        <v>12</v>
      </c>
      <c r="AT346" s="124">
        <f t="shared" si="1357"/>
        <v>1113030.1055999999</v>
      </c>
      <c r="AU346" s="124"/>
      <c r="AV346" s="129">
        <f t="shared" si="1361"/>
        <v>0</v>
      </c>
      <c r="AW346" s="124"/>
      <c r="AX346" s="124">
        <f t="shared" si="1325"/>
        <v>0</v>
      </c>
      <c r="AY346" s="124">
        <v>0</v>
      </c>
      <c r="AZ346" s="124">
        <f t="shared" si="1326"/>
        <v>0</v>
      </c>
      <c r="BA346" s="124"/>
      <c r="BB346" s="124">
        <f t="shared" si="1327"/>
        <v>0</v>
      </c>
      <c r="BC346" s="124">
        <v>0</v>
      </c>
      <c r="BD346" s="124">
        <f t="shared" si="1328"/>
        <v>0</v>
      </c>
      <c r="BE346" s="124">
        <v>0</v>
      </c>
      <c r="BF346" s="124">
        <f t="shared" si="1329"/>
        <v>0</v>
      </c>
      <c r="BG346" s="124">
        <v>0</v>
      </c>
      <c r="BH346" s="124">
        <f t="shared" si="1330"/>
        <v>0</v>
      </c>
      <c r="BI346" s="124"/>
      <c r="BJ346" s="124">
        <f t="shared" si="1331"/>
        <v>0</v>
      </c>
      <c r="BK346" s="124">
        <v>0</v>
      </c>
      <c r="BL346" s="124">
        <f t="shared" si="1332"/>
        <v>0</v>
      </c>
      <c r="BM346" s="124">
        <v>0</v>
      </c>
      <c r="BN346" s="124">
        <f t="shared" si="1333"/>
        <v>0</v>
      </c>
      <c r="BO346" s="124">
        <v>0</v>
      </c>
      <c r="BP346" s="124">
        <f t="shared" si="1334"/>
        <v>0</v>
      </c>
      <c r="BQ346" s="124">
        <v>0</v>
      </c>
      <c r="BR346" s="124">
        <f t="shared" si="1362"/>
        <v>0</v>
      </c>
      <c r="BS346" s="124"/>
      <c r="BT346" s="124">
        <f t="shared" si="1358"/>
        <v>0</v>
      </c>
      <c r="BU346" s="124">
        <v>0</v>
      </c>
      <c r="BV346" s="124">
        <f t="shared" si="1363"/>
        <v>0</v>
      </c>
      <c r="BW346" s="124">
        <v>0</v>
      </c>
      <c r="BX346" s="129">
        <f t="shared" si="1373"/>
        <v>0</v>
      </c>
      <c r="BY346" s="124">
        <v>0</v>
      </c>
      <c r="BZ346" s="124">
        <f t="shared" si="1338"/>
        <v>0</v>
      </c>
      <c r="CA346" s="124">
        <v>0</v>
      </c>
      <c r="CB346" s="124">
        <f t="shared" si="1339"/>
        <v>0</v>
      </c>
      <c r="CC346" s="124">
        <v>0</v>
      </c>
      <c r="CD346" s="124">
        <f t="shared" si="1374"/>
        <v>0</v>
      </c>
      <c r="CE346" s="124">
        <v>0</v>
      </c>
      <c r="CF346" s="124">
        <f t="shared" si="1359"/>
        <v>0</v>
      </c>
      <c r="CG346" s="124"/>
      <c r="CH346" s="124">
        <f t="shared" si="1340"/>
        <v>0</v>
      </c>
      <c r="CI346" s="124"/>
      <c r="CJ346" s="124">
        <f t="shared" si="1341"/>
        <v>0</v>
      </c>
      <c r="CK346" s="124"/>
      <c r="CL346" s="124">
        <f t="shared" si="1364"/>
        <v>0</v>
      </c>
      <c r="CM346" s="124">
        <v>0</v>
      </c>
      <c r="CN346" s="124">
        <f t="shared" si="1365"/>
        <v>0</v>
      </c>
      <c r="CO346" s="124">
        <v>0</v>
      </c>
      <c r="CP346" s="124">
        <f t="shared" si="1366"/>
        <v>0</v>
      </c>
      <c r="CQ346" s="124">
        <v>0</v>
      </c>
      <c r="CR346" s="124">
        <f t="shared" si="1367"/>
        <v>0</v>
      </c>
      <c r="CS346" s="124">
        <v>0</v>
      </c>
      <c r="CT346" s="124">
        <f t="shared" si="1345"/>
        <v>0</v>
      </c>
      <c r="CU346" s="124">
        <v>0</v>
      </c>
      <c r="CV346" s="124">
        <f t="shared" si="1368"/>
        <v>0</v>
      </c>
      <c r="CW346" s="124">
        <v>0</v>
      </c>
      <c r="CX346" s="124">
        <f t="shared" si="1346"/>
        <v>0</v>
      </c>
      <c r="CY346" s="140"/>
      <c r="CZ346" s="124">
        <f t="shared" si="1347"/>
        <v>0</v>
      </c>
      <c r="DA346" s="124">
        <v>0</v>
      </c>
      <c r="DB346" s="129">
        <f t="shared" si="1348"/>
        <v>0</v>
      </c>
      <c r="DC346" s="124">
        <v>0</v>
      </c>
      <c r="DD346" s="124">
        <f t="shared" si="1349"/>
        <v>0</v>
      </c>
      <c r="DE346" s="141"/>
      <c r="DF346" s="124">
        <f t="shared" si="1350"/>
        <v>0</v>
      </c>
      <c r="DG346" s="124">
        <v>0</v>
      </c>
      <c r="DH346" s="124">
        <f t="shared" si="1369"/>
        <v>0</v>
      </c>
      <c r="DI346" s="124"/>
      <c r="DJ346" s="124">
        <f t="shared" si="1370"/>
        <v>0</v>
      </c>
      <c r="DK346" s="124">
        <v>0</v>
      </c>
      <c r="DL346" s="129">
        <f t="shared" si="1371"/>
        <v>0</v>
      </c>
      <c r="DM346" s="124">
        <f t="shared" si="1353"/>
        <v>198</v>
      </c>
      <c r="DN346" s="124">
        <f t="shared" si="1353"/>
        <v>14640319.158406667</v>
      </c>
    </row>
    <row r="347" spans="1:118" ht="30" customHeight="1" x14ac:dyDescent="0.25">
      <c r="A347" s="104"/>
      <c r="B347" s="135">
        <v>301</v>
      </c>
      <c r="C347" s="235" t="s">
        <v>768</v>
      </c>
      <c r="D347" s="118" t="s">
        <v>769</v>
      </c>
      <c r="E347" s="107">
        <f t="shared" si="1312"/>
        <v>23460</v>
      </c>
      <c r="F347" s="108">
        <v>23500</v>
      </c>
      <c r="G347" s="136">
        <v>2.67</v>
      </c>
      <c r="H347" s="120">
        <v>1</v>
      </c>
      <c r="I347" s="121"/>
      <c r="J347" s="121"/>
      <c r="K347" s="121"/>
      <c r="L347" s="121"/>
      <c r="M347" s="122">
        <v>1.4</v>
      </c>
      <c r="N347" s="122">
        <v>1.68</v>
      </c>
      <c r="O347" s="122">
        <v>2.23</v>
      </c>
      <c r="P347" s="123">
        <v>2.57</v>
      </c>
      <c r="Q347" s="146">
        <v>0</v>
      </c>
      <c r="R347" s="124">
        <f t="shared" si="1169"/>
        <v>0</v>
      </c>
      <c r="S347" s="227">
        <v>0</v>
      </c>
      <c r="T347" s="124">
        <f t="shared" si="1118"/>
        <v>0</v>
      </c>
      <c r="U347" s="124">
        <v>1</v>
      </c>
      <c r="V347" s="124">
        <f t="shared" si="1317"/>
        <v>107966.01214000001</v>
      </c>
      <c r="W347" s="124"/>
      <c r="X347" s="124">
        <f t="shared" si="1318"/>
        <v>0</v>
      </c>
      <c r="Y347" s="124">
        <v>8</v>
      </c>
      <c r="Z347" s="124">
        <f t="shared" si="1355"/>
        <v>912151.74399999995</v>
      </c>
      <c r="AA347" s="124"/>
      <c r="AB347" s="124"/>
      <c r="AC347" s="124"/>
      <c r="AD347" s="124">
        <f t="shared" si="1319"/>
        <v>0</v>
      </c>
      <c r="AE347" s="124"/>
      <c r="AF347" s="124"/>
      <c r="AG347" s="124"/>
      <c r="AH347" s="124">
        <f t="shared" si="1320"/>
        <v>0</v>
      </c>
      <c r="AI347" s="124"/>
      <c r="AJ347" s="124"/>
      <c r="AK347" s="125"/>
      <c r="AL347" s="124">
        <f t="shared" si="1372"/>
        <v>0</v>
      </c>
      <c r="AM347" s="124">
        <v>0</v>
      </c>
      <c r="AN347" s="124">
        <f t="shared" si="1322"/>
        <v>0</v>
      </c>
      <c r="AO347" s="124">
        <v>0</v>
      </c>
      <c r="AP347" s="124">
        <f t="shared" si="1356"/>
        <v>0</v>
      </c>
      <c r="AQ347" s="124"/>
      <c r="AR347" s="124">
        <f t="shared" si="1323"/>
        <v>0</v>
      </c>
      <c r="AS347" s="140">
        <v>2</v>
      </c>
      <c r="AT347" s="124">
        <f t="shared" si="1357"/>
        <v>273645.5232</v>
      </c>
      <c r="AU347" s="124">
        <v>0</v>
      </c>
      <c r="AV347" s="129">
        <f t="shared" si="1361"/>
        <v>0</v>
      </c>
      <c r="AW347" s="124"/>
      <c r="AX347" s="124">
        <f t="shared" si="1325"/>
        <v>0</v>
      </c>
      <c r="AY347" s="124">
        <v>0</v>
      </c>
      <c r="AZ347" s="124">
        <f t="shared" si="1326"/>
        <v>0</v>
      </c>
      <c r="BA347" s="124"/>
      <c r="BB347" s="124">
        <f t="shared" si="1327"/>
        <v>0</v>
      </c>
      <c r="BC347" s="124">
        <v>0</v>
      </c>
      <c r="BD347" s="124">
        <f t="shared" si="1328"/>
        <v>0</v>
      </c>
      <c r="BE347" s="124">
        <v>0</v>
      </c>
      <c r="BF347" s="124">
        <f t="shared" si="1329"/>
        <v>0</v>
      </c>
      <c r="BG347" s="124">
        <v>0</v>
      </c>
      <c r="BH347" s="124">
        <f t="shared" si="1330"/>
        <v>0</v>
      </c>
      <c r="BI347" s="124"/>
      <c r="BJ347" s="124">
        <f t="shared" si="1331"/>
        <v>0</v>
      </c>
      <c r="BK347" s="124">
        <v>0</v>
      </c>
      <c r="BL347" s="124">
        <f t="shared" si="1332"/>
        <v>0</v>
      </c>
      <c r="BM347" s="124">
        <v>0</v>
      </c>
      <c r="BN347" s="124">
        <f t="shared" si="1333"/>
        <v>0</v>
      </c>
      <c r="BO347" s="124">
        <v>0</v>
      </c>
      <c r="BP347" s="124">
        <f t="shared" si="1334"/>
        <v>0</v>
      </c>
      <c r="BQ347" s="124">
        <v>0</v>
      </c>
      <c r="BR347" s="124">
        <f t="shared" si="1362"/>
        <v>0</v>
      </c>
      <c r="BS347" s="124"/>
      <c r="BT347" s="124">
        <f t="shared" si="1358"/>
        <v>0</v>
      </c>
      <c r="BU347" s="124">
        <v>0</v>
      </c>
      <c r="BV347" s="124">
        <f t="shared" si="1363"/>
        <v>0</v>
      </c>
      <c r="BW347" s="124">
        <v>0</v>
      </c>
      <c r="BX347" s="129">
        <f t="shared" si="1373"/>
        <v>0</v>
      </c>
      <c r="BY347" s="124">
        <v>0</v>
      </c>
      <c r="BZ347" s="124">
        <f t="shared" si="1338"/>
        <v>0</v>
      </c>
      <c r="CA347" s="124">
        <v>0</v>
      </c>
      <c r="CB347" s="124">
        <f t="shared" si="1339"/>
        <v>0</v>
      </c>
      <c r="CC347" s="124">
        <v>0</v>
      </c>
      <c r="CD347" s="124">
        <f t="shared" si="1374"/>
        <v>0</v>
      </c>
      <c r="CE347" s="124">
        <v>0</v>
      </c>
      <c r="CF347" s="124">
        <f t="shared" si="1359"/>
        <v>0</v>
      </c>
      <c r="CG347" s="124"/>
      <c r="CH347" s="124">
        <f t="shared" si="1340"/>
        <v>0</v>
      </c>
      <c r="CI347" s="124"/>
      <c r="CJ347" s="124">
        <f t="shared" si="1341"/>
        <v>0</v>
      </c>
      <c r="CK347" s="124"/>
      <c r="CL347" s="124">
        <f t="shared" si="1364"/>
        <v>0</v>
      </c>
      <c r="CM347" s="124">
        <v>0</v>
      </c>
      <c r="CN347" s="124">
        <f t="shared" si="1365"/>
        <v>0</v>
      </c>
      <c r="CO347" s="124">
        <v>0</v>
      </c>
      <c r="CP347" s="124">
        <f t="shared" si="1366"/>
        <v>0</v>
      </c>
      <c r="CQ347" s="124">
        <v>0</v>
      </c>
      <c r="CR347" s="124">
        <f t="shared" si="1367"/>
        <v>0</v>
      </c>
      <c r="CS347" s="124">
        <v>0</v>
      </c>
      <c r="CT347" s="124">
        <f t="shared" si="1345"/>
        <v>0</v>
      </c>
      <c r="CU347" s="124">
        <v>0</v>
      </c>
      <c r="CV347" s="124">
        <f t="shared" si="1368"/>
        <v>0</v>
      </c>
      <c r="CW347" s="124">
        <v>0</v>
      </c>
      <c r="CX347" s="124">
        <f t="shared" si="1346"/>
        <v>0</v>
      </c>
      <c r="CY347" s="140">
        <v>0</v>
      </c>
      <c r="CZ347" s="124">
        <f t="shared" si="1347"/>
        <v>0</v>
      </c>
      <c r="DA347" s="124">
        <v>0</v>
      </c>
      <c r="DB347" s="129">
        <f t="shared" si="1348"/>
        <v>0</v>
      </c>
      <c r="DC347" s="124">
        <v>0</v>
      </c>
      <c r="DD347" s="124">
        <f t="shared" si="1349"/>
        <v>0</v>
      </c>
      <c r="DE347" s="141"/>
      <c r="DF347" s="124">
        <f t="shared" si="1350"/>
        <v>0</v>
      </c>
      <c r="DG347" s="124">
        <v>0</v>
      </c>
      <c r="DH347" s="124">
        <f t="shared" si="1369"/>
        <v>0</v>
      </c>
      <c r="DI347" s="124"/>
      <c r="DJ347" s="124">
        <f t="shared" si="1370"/>
        <v>0</v>
      </c>
      <c r="DK347" s="124">
        <v>0</v>
      </c>
      <c r="DL347" s="129">
        <f t="shared" si="1371"/>
        <v>0</v>
      </c>
      <c r="DM347" s="124">
        <f t="shared" si="1353"/>
        <v>11</v>
      </c>
      <c r="DN347" s="124">
        <f t="shared" si="1353"/>
        <v>1293763.2793399999</v>
      </c>
    </row>
    <row r="348" spans="1:118" ht="45" customHeight="1" x14ac:dyDescent="0.25">
      <c r="A348" s="104"/>
      <c r="B348" s="135">
        <v>302</v>
      </c>
      <c r="C348" s="235" t="s">
        <v>770</v>
      </c>
      <c r="D348" s="118" t="s">
        <v>771</v>
      </c>
      <c r="E348" s="107">
        <f t="shared" si="1312"/>
        <v>23460</v>
      </c>
      <c r="F348" s="108">
        <v>23500</v>
      </c>
      <c r="G348" s="136">
        <v>0.73</v>
      </c>
      <c r="H348" s="120">
        <v>1</v>
      </c>
      <c r="I348" s="121"/>
      <c r="J348" s="121"/>
      <c r="K348" s="121"/>
      <c r="L348" s="121"/>
      <c r="M348" s="122">
        <v>1.4</v>
      </c>
      <c r="N348" s="122">
        <v>1.68</v>
      </c>
      <c r="O348" s="122">
        <v>2.23</v>
      </c>
      <c r="P348" s="123">
        <v>2.57</v>
      </c>
      <c r="Q348" s="146">
        <v>5</v>
      </c>
      <c r="R348" s="124">
        <f t="shared" si="1169"/>
        <v>131887.39666666667</v>
      </c>
      <c r="S348" s="227">
        <v>2</v>
      </c>
      <c r="T348" s="124">
        <f t="shared" si="1118"/>
        <v>52754.958666666673</v>
      </c>
      <c r="U348" s="124">
        <v>10</v>
      </c>
      <c r="V348" s="124">
        <f t="shared" si="1317"/>
        <v>295187.9732666667</v>
      </c>
      <c r="W348" s="124"/>
      <c r="X348" s="124">
        <f t="shared" si="1318"/>
        <v>0</v>
      </c>
      <c r="Y348" s="124">
        <v>1</v>
      </c>
      <c r="Z348" s="124">
        <f t="shared" si="1355"/>
        <v>31173.725333333332</v>
      </c>
      <c r="AA348" s="124"/>
      <c r="AB348" s="124"/>
      <c r="AC348" s="124"/>
      <c r="AD348" s="124">
        <f t="shared" si="1319"/>
        <v>0</v>
      </c>
      <c r="AE348" s="124"/>
      <c r="AF348" s="124"/>
      <c r="AG348" s="124">
        <v>2</v>
      </c>
      <c r="AH348" s="124">
        <f t="shared" si="1320"/>
        <v>52754.958666666673</v>
      </c>
      <c r="AI348" s="124"/>
      <c r="AJ348" s="124"/>
      <c r="AK348" s="125"/>
      <c r="AL348" s="124">
        <f t="shared" si="1372"/>
        <v>0</v>
      </c>
      <c r="AM348" s="124">
        <v>5</v>
      </c>
      <c r="AN348" s="124">
        <f t="shared" si="1322"/>
        <v>131887.39666666667</v>
      </c>
      <c r="AO348" s="124">
        <v>12</v>
      </c>
      <c r="AP348" s="124">
        <f t="shared" si="1356"/>
        <v>316529.75200000004</v>
      </c>
      <c r="AQ348" s="124">
        <v>12</v>
      </c>
      <c r="AR348" s="124">
        <f t="shared" si="1323"/>
        <v>379835.70240000007</v>
      </c>
      <c r="AS348" s="139">
        <v>0</v>
      </c>
      <c r="AT348" s="124">
        <f t="shared" ref="AT348:AT355" si="1375">(AS348*$E348*$G348*$H348*$N348*$AT$13)/12*4+(AS348*$E348*$G348*$H348*$N348*$AT$15)/12*8</f>
        <v>0</v>
      </c>
      <c r="AU348" s="124">
        <v>1</v>
      </c>
      <c r="AV348" s="129">
        <f t="shared" ref="AV348:AV355" si="1376">(AU348*$E348*$G348*$H348*$N348*$AV$13)/12*11+(AU348*$F348*$G348*$H348*$N348*$AV$13)/12</f>
        <v>31652.975199999997</v>
      </c>
      <c r="AW348" s="124"/>
      <c r="AX348" s="124">
        <f t="shared" si="1325"/>
        <v>0</v>
      </c>
      <c r="AY348" s="124"/>
      <c r="AZ348" s="124">
        <f t="shared" si="1326"/>
        <v>0</v>
      </c>
      <c r="BA348" s="124"/>
      <c r="BB348" s="124">
        <f t="shared" si="1327"/>
        <v>0</v>
      </c>
      <c r="BC348" s="124">
        <v>0</v>
      </c>
      <c r="BD348" s="124">
        <f t="shared" si="1328"/>
        <v>0</v>
      </c>
      <c r="BE348" s="124">
        <v>0</v>
      </c>
      <c r="BF348" s="124">
        <f t="shared" si="1329"/>
        <v>0</v>
      </c>
      <c r="BG348" s="124">
        <v>0</v>
      </c>
      <c r="BH348" s="124">
        <f t="shared" si="1330"/>
        <v>0</v>
      </c>
      <c r="BI348" s="124"/>
      <c r="BJ348" s="124">
        <f t="shared" si="1331"/>
        <v>0</v>
      </c>
      <c r="BK348" s="124">
        <v>5</v>
      </c>
      <c r="BL348" s="124">
        <f t="shared" si="1332"/>
        <v>158264.87600000002</v>
      </c>
      <c r="BM348" s="124">
        <v>0</v>
      </c>
      <c r="BN348" s="124">
        <f t="shared" si="1333"/>
        <v>0</v>
      </c>
      <c r="BO348" s="124">
        <v>0</v>
      </c>
      <c r="BP348" s="124">
        <f t="shared" si="1334"/>
        <v>0</v>
      </c>
      <c r="BQ348" s="124">
        <v>0</v>
      </c>
      <c r="BR348" s="124">
        <f t="shared" si="1362"/>
        <v>0</v>
      </c>
      <c r="BS348" s="124"/>
      <c r="BT348" s="124">
        <f t="shared" si="1358"/>
        <v>0</v>
      </c>
      <c r="BU348" s="124">
        <v>3</v>
      </c>
      <c r="BV348" s="124">
        <f t="shared" ref="BV348:BV355" si="1377">(BU348*$E348*$G348*$H348*$N348*$BV$13)/12*11+(BU348*$F348*$G348*$H348*$N348*$BV$13)/12</f>
        <v>103591.5552</v>
      </c>
      <c r="BW348" s="124">
        <v>0</v>
      </c>
      <c r="BX348" s="129">
        <f t="shared" si="1373"/>
        <v>0</v>
      </c>
      <c r="BY348" s="124">
        <v>0</v>
      </c>
      <c r="BZ348" s="124">
        <f t="shared" si="1338"/>
        <v>0</v>
      </c>
      <c r="CA348" s="124">
        <v>0</v>
      </c>
      <c r="CB348" s="124">
        <f t="shared" si="1339"/>
        <v>0</v>
      </c>
      <c r="CC348" s="124">
        <v>0</v>
      </c>
      <c r="CD348" s="124">
        <f t="shared" si="1374"/>
        <v>0</v>
      </c>
      <c r="CE348" s="124">
        <v>1</v>
      </c>
      <c r="CF348" s="124">
        <f t="shared" si="1359"/>
        <v>28775.431999999997</v>
      </c>
      <c r="CG348" s="124"/>
      <c r="CH348" s="124">
        <f t="shared" si="1340"/>
        <v>0</v>
      </c>
      <c r="CI348" s="124"/>
      <c r="CJ348" s="124">
        <f t="shared" si="1341"/>
        <v>0</v>
      </c>
      <c r="CK348" s="124">
        <v>30</v>
      </c>
      <c r="CL348" s="124">
        <f t="shared" ref="CL348:CL351" si="1378">(CK348*$E348*$G348*$H348*$M348*$CL$13)/12*11+(CK348*$F348*$G348*$H348*$M348*$CL$13)/12</f>
        <v>575508.64</v>
      </c>
      <c r="CM348" s="124"/>
      <c r="CN348" s="124">
        <f t="shared" si="1365"/>
        <v>0</v>
      </c>
      <c r="CO348" s="124">
        <v>4</v>
      </c>
      <c r="CP348" s="124">
        <f t="shared" ref="CP348:CP353" si="1379">(CO348*$E348*$G348*$H348*$M348*$CP$13)/12*11+(CO348*$F348*$G348*$H348*$M348*$CP$13)/12</f>
        <v>86326.296000000002</v>
      </c>
      <c r="CQ348" s="124">
        <v>0</v>
      </c>
      <c r="CR348" s="124">
        <f t="shared" si="1367"/>
        <v>0</v>
      </c>
      <c r="CS348" s="124">
        <v>5</v>
      </c>
      <c r="CT348" s="124">
        <f t="shared" si="1345"/>
        <v>143877.16</v>
      </c>
      <c r="CU348" s="124">
        <v>0</v>
      </c>
      <c r="CV348" s="124">
        <f t="shared" si="1368"/>
        <v>0</v>
      </c>
      <c r="CW348" s="124">
        <v>0</v>
      </c>
      <c r="CX348" s="124">
        <f t="shared" si="1346"/>
        <v>0</v>
      </c>
      <c r="CY348" s="140"/>
      <c r="CZ348" s="124">
        <f t="shared" si="1347"/>
        <v>0</v>
      </c>
      <c r="DA348" s="124">
        <v>0</v>
      </c>
      <c r="DB348" s="129">
        <f t="shared" si="1348"/>
        <v>0</v>
      </c>
      <c r="DC348" s="124">
        <v>0</v>
      </c>
      <c r="DD348" s="124">
        <f t="shared" si="1349"/>
        <v>0</v>
      </c>
      <c r="DE348" s="141">
        <v>2</v>
      </c>
      <c r="DF348" s="124">
        <f t="shared" si="1350"/>
        <v>57550.863999999994</v>
      </c>
      <c r="DG348" s="124">
        <v>0</v>
      </c>
      <c r="DH348" s="124">
        <f t="shared" si="1369"/>
        <v>0</v>
      </c>
      <c r="DI348" s="124"/>
      <c r="DJ348" s="124">
        <f t="shared" si="1370"/>
        <v>0</v>
      </c>
      <c r="DK348" s="124">
        <v>1</v>
      </c>
      <c r="DL348" s="129">
        <f t="shared" ref="DL348:DL356" si="1380">(DK348*$E348*$G348*$H348*$P348*$DL$13)/12*11+(DK348*$F348*$G348*$H348*$P348*$DL$13)/12</f>
        <v>35215.647733333339</v>
      </c>
      <c r="DM348" s="124">
        <f t="shared" si="1353"/>
        <v>101</v>
      </c>
      <c r="DN348" s="124">
        <f t="shared" si="1353"/>
        <v>2612775.3098000004</v>
      </c>
    </row>
    <row r="349" spans="1:118" ht="31.5" customHeight="1" x14ac:dyDescent="0.25">
      <c r="A349" s="104"/>
      <c r="B349" s="135">
        <v>303</v>
      </c>
      <c r="C349" s="235" t="s">
        <v>772</v>
      </c>
      <c r="D349" s="118" t="s">
        <v>773</v>
      </c>
      <c r="E349" s="107">
        <f t="shared" si="1312"/>
        <v>23460</v>
      </c>
      <c r="F349" s="108">
        <v>23500</v>
      </c>
      <c r="G349" s="136">
        <v>0.76</v>
      </c>
      <c r="H349" s="120">
        <v>1</v>
      </c>
      <c r="I349" s="121"/>
      <c r="J349" s="121"/>
      <c r="K349" s="121"/>
      <c r="L349" s="121"/>
      <c r="M349" s="122">
        <v>1.4</v>
      </c>
      <c r="N349" s="122">
        <v>1.68</v>
      </c>
      <c r="O349" s="122">
        <v>2.23</v>
      </c>
      <c r="P349" s="123">
        <v>2.57</v>
      </c>
      <c r="Q349" s="146">
        <v>52</v>
      </c>
      <c r="R349" s="124">
        <f t="shared" si="1169"/>
        <v>1427997.2373333334</v>
      </c>
      <c r="S349" s="227">
        <v>105</v>
      </c>
      <c r="T349" s="124">
        <f t="shared" si="1118"/>
        <v>2883455.96</v>
      </c>
      <c r="U349" s="124">
        <v>180</v>
      </c>
      <c r="V349" s="124">
        <f t="shared" si="1317"/>
        <v>5531741.7456</v>
      </c>
      <c r="W349" s="124"/>
      <c r="X349" s="124">
        <f t="shared" si="1318"/>
        <v>0</v>
      </c>
      <c r="Y349" s="124">
        <v>1</v>
      </c>
      <c r="Z349" s="124">
        <f t="shared" si="1355"/>
        <v>32454.837333333329</v>
      </c>
      <c r="AA349" s="124"/>
      <c r="AB349" s="124"/>
      <c r="AC349" s="124"/>
      <c r="AD349" s="124">
        <f t="shared" si="1319"/>
        <v>0</v>
      </c>
      <c r="AE349" s="124"/>
      <c r="AF349" s="124"/>
      <c r="AG349" s="124">
        <v>22</v>
      </c>
      <c r="AH349" s="124">
        <f t="shared" si="1320"/>
        <v>604152.6773333333</v>
      </c>
      <c r="AI349" s="124"/>
      <c r="AJ349" s="124"/>
      <c r="AK349" s="124">
        <v>20</v>
      </c>
      <c r="AL349" s="124">
        <f t="shared" ref="AL349:AL355" si="1381">(AK349*$E349*$G349*$H349*$M349*$AL$13)/12*11+(AK349*$F349*$G349*$H349*$M349*$AL$13)/12</f>
        <v>549229.70666666678</v>
      </c>
      <c r="AM349" s="124">
        <v>63</v>
      </c>
      <c r="AN349" s="124">
        <f t="shared" si="1322"/>
        <v>1730073.5760000004</v>
      </c>
      <c r="AO349" s="124">
        <v>56</v>
      </c>
      <c r="AP349" s="124">
        <f t="shared" si="1356"/>
        <v>1537843.1786666666</v>
      </c>
      <c r="AQ349" s="124">
        <v>290</v>
      </c>
      <c r="AR349" s="124">
        <f t="shared" si="1323"/>
        <v>9556596.8960000016</v>
      </c>
      <c r="AS349" s="140">
        <v>0</v>
      </c>
      <c r="AT349" s="124">
        <f t="shared" si="1375"/>
        <v>0</v>
      </c>
      <c r="AU349" s="124">
        <v>22</v>
      </c>
      <c r="AV349" s="129">
        <f t="shared" si="1376"/>
        <v>724983.21279999998</v>
      </c>
      <c r="AW349" s="124"/>
      <c r="AX349" s="124">
        <f t="shared" si="1325"/>
        <v>0</v>
      </c>
      <c r="AY349" s="124">
        <v>0</v>
      </c>
      <c r="AZ349" s="124">
        <f t="shared" si="1326"/>
        <v>0</v>
      </c>
      <c r="BA349" s="124"/>
      <c r="BB349" s="124">
        <f t="shared" si="1327"/>
        <v>0</v>
      </c>
      <c r="BC349" s="124">
        <v>0</v>
      </c>
      <c r="BD349" s="124">
        <f t="shared" si="1328"/>
        <v>0</v>
      </c>
      <c r="BE349" s="124">
        <v>0</v>
      </c>
      <c r="BF349" s="124">
        <f t="shared" si="1329"/>
        <v>0</v>
      </c>
      <c r="BG349" s="124">
        <v>0</v>
      </c>
      <c r="BH349" s="124">
        <f t="shared" si="1330"/>
        <v>0</v>
      </c>
      <c r="BI349" s="124">
        <v>50</v>
      </c>
      <c r="BJ349" s="124">
        <f t="shared" si="1331"/>
        <v>1497899.2</v>
      </c>
      <c r="BK349" s="124">
        <v>54</v>
      </c>
      <c r="BL349" s="124">
        <f t="shared" si="1332"/>
        <v>1779504.2496</v>
      </c>
      <c r="BM349" s="124">
        <v>5</v>
      </c>
      <c r="BN349" s="124">
        <f>(BM349*$E349*$G349*$H349*$N349*$BN$13)/12*11+(BM349*$F349*$G349*$H349*$N349*$BN$13)/12</f>
        <v>149789.91999999998</v>
      </c>
      <c r="BO349" s="124">
        <v>0</v>
      </c>
      <c r="BP349" s="124">
        <f t="shared" si="1334"/>
        <v>0</v>
      </c>
      <c r="BQ349" s="124">
        <v>36</v>
      </c>
      <c r="BR349" s="124">
        <f t="shared" ref="BR349:BR356" si="1382">(BQ349*$E349*$G349*$H349*$N349*$BR$13)/12*11+(BQ349*$F349*$G349*$H349*$N349*$BR$13)/12</f>
        <v>1078487.4239999999</v>
      </c>
      <c r="BS349" s="124">
        <v>33</v>
      </c>
      <c r="BT349" s="124">
        <f t="shared" ref="BT349:BT355" si="1383">(BS349*$E349*$G349*$H349*$N349*$BT$13)/12*11+(BS349*$F349*$G349*$H349*$N349*$BT$13)/12</f>
        <v>889752.12479999999</v>
      </c>
      <c r="BU349" s="124">
        <v>52</v>
      </c>
      <c r="BV349" s="124">
        <f t="shared" si="1377"/>
        <v>1869378.2015999998</v>
      </c>
      <c r="BW349" s="124">
        <v>25</v>
      </c>
      <c r="BX349" s="129">
        <f t="shared" ref="BX349:BX356" si="1384">(BW349*$E349*$G349*$H349*$N349*$BX$13)/12*11+(BW349*$F349*$G349*$H349*$N349*$BX$13)/12</f>
        <v>898739.5199999999</v>
      </c>
      <c r="BY349" s="124">
        <v>0</v>
      </c>
      <c r="BZ349" s="124">
        <f t="shared" si="1338"/>
        <v>0</v>
      </c>
      <c r="CA349" s="124">
        <v>0</v>
      </c>
      <c r="CB349" s="124">
        <f t="shared" si="1339"/>
        <v>0</v>
      </c>
      <c r="CC349" s="124">
        <v>0</v>
      </c>
      <c r="CD349" s="124">
        <f t="shared" si="1374"/>
        <v>0</v>
      </c>
      <c r="CE349" s="124">
        <v>50</v>
      </c>
      <c r="CF349" s="124">
        <f t="shared" si="1359"/>
        <v>1497899.2</v>
      </c>
      <c r="CG349" s="124"/>
      <c r="CH349" s="124">
        <f t="shared" si="1340"/>
        <v>0</v>
      </c>
      <c r="CI349" s="124">
        <v>41</v>
      </c>
      <c r="CJ349" s="124">
        <f>(CI349*$E349*$G349*$H349*$M349*$CJ$13)/12*11+(CI349*$F349*$G349*$H349*$M349*$CJ$13)/12</f>
        <v>818851.56266666669</v>
      </c>
      <c r="CK349" s="124">
        <v>145</v>
      </c>
      <c r="CL349" s="124">
        <f t="shared" si="1378"/>
        <v>2895938.4533333336</v>
      </c>
      <c r="CM349" s="124">
        <v>50</v>
      </c>
      <c r="CN349" s="124">
        <f t="shared" ref="CN349:CN355" si="1385">(CM349*$E349*$G349*$H349*$M349*$CN$13)/12*11+(CM349*$F349*$G349*$H349*$M349*$CN$13)/12</f>
        <v>1248249.3333333333</v>
      </c>
      <c r="CO349" s="124">
        <v>76</v>
      </c>
      <c r="CP349" s="124">
        <f t="shared" si="1379"/>
        <v>1707605.0880000002</v>
      </c>
      <c r="CQ349" s="124">
        <v>50</v>
      </c>
      <c r="CR349" s="124">
        <f t="shared" ref="CR349:CR355" si="1386">(CQ349*$E349*$G349*$H349*$M349*$CR$13)/12*11+(CQ349*$F349*$G349*$H349*$M349*$CR$13)/12</f>
        <v>1248249.3333333333</v>
      </c>
      <c r="CS349" s="124">
        <v>80</v>
      </c>
      <c r="CT349" s="124">
        <f t="shared" si="1345"/>
        <v>2396638.7199999997</v>
      </c>
      <c r="CU349" s="124">
        <v>100</v>
      </c>
      <c r="CV349" s="124">
        <f t="shared" ref="CV349:CV355" si="1387">(CU349*$E349*$G349*$H349*$N349*$CV$13)/12*11+(CU349*$F349*$G349*$H349*$N349*$CV$13)/12</f>
        <v>2995798.4</v>
      </c>
      <c r="CW349" s="124"/>
      <c r="CX349" s="124">
        <f t="shared" si="1346"/>
        <v>0</v>
      </c>
      <c r="CY349" s="140"/>
      <c r="CZ349" s="124">
        <f t="shared" si="1347"/>
        <v>0</v>
      </c>
      <c r="DA349" s="124"/>
      <c r="DB349" s="129">
        <f t="shared" si="1348"/>
        <v>0</v>
      </c>
      <c r="DC349" s="124"/>
      <c r="DD349" s="124">
        <f t="shared" si="1349"/>
        <v>0</v>
      </c>
      <c r="DE349" s="141">
        <v>10</v>
      </c>
      <c r="DF349" s="124">
        <f t="shared" si="1350"/>
        <v>299579.83999999997</v>
      </c>
      <c r="DG349" s="124">
        <v>120</v>
      </c>
      <c r="DH349" s="124">
        <f t="shared" ref="DH349:DH355" si="1388">(DG349*$E349*$G349*$H349*$N349*$DH$13)/12*11+(DG349*$F349*$G349*$H349*$N349*$DH$13)/12</f>
        <v>3594958.0799999996</v>
      </c>
      <c r="DI349" s="124">
        <v>20</v>
      </c>
      <c r="DJ349" s="124">
        <f t="shared" ref="DJ349:DJ355" si="1389">(DI349*$E349*$G349*$H349*$O349*$DJ$13)/12*11+(DI349*$F349*$G349*$H349*$O349*$DJ$13)/12</f>
        <v>636250.51733333338</v>
      </c>
      <c r="DK349" s="124">
        <v>70</v>
      </c>
      <c r="DL349" s="129">
        <f t="shared" si="1380"/>
        <v>2566400.6293333331</v>
      </c>
      <c r="DM349" s="124">
        <f t="shared" si="1353"/>
        <v>1878</v>
      </c>
      <c r="DN349" s="124">
        <f t="shared" si="1353"/>
        <v>54648498.825066678</v>
      </c>
    </row>
    <row r="350" spans="1:118" ht="22.5" customHeight="1" x14ac:dyDescent="0.25">
      <c r="A350" s="104"/>
      <c r="B350" s="135">
        <v>304</v>
      </c>
      <c r="C350" s="235" t="s">
        <v>774</v>
      </c>
      <c r="D350" s="118" t="s">
        <v>775</v>
      </c>
      <c r="E350" s="107">
        <f t="shared" si="1312"/>
        <v>23460</v>
      </c>
      <c r="F350" s="108">
        <v>23500</v>
      </c>
      <c r="G350" s="136">
        <v>2.42</v>
      </c>
      <c r="H350" s="120">
        <v>1</v>
      </c>
      <c r="I350" s="121"/>
      <c r="J350" s="121"/>
      <c r="K350" s="121"/>
      <c r="L350" s="121"/>
      <c r="M350" s="122">
        <v>1.4</v>
      </c>
      <c r="N350" s="122">
        <v>1.68</v>
      </c>
      <c r="O350" s="122">
        <v>2.23</v>
      </c>
      <c r="P350" s="123">
        <v>2.57</v>
      </c>
      <c r="Q350" s="146">
        <v>5</v>
      </c>
      <c r="R350" s="124">
        <f t="shared" si="1169"/>
        <v>437215.75333333336</v>
      </c>
      <c r="S350" s="227">
        <v>1</v>
      </c>
      <c r="T350" s="124">
        <f t="shared" si="1118"/>
        <v>87443.150666666668</v>
      </c>
      <c r="U350" s="124">
        <v>15</v>
      </c>
      <c r="V350" s="124">
        <f t="shared" si="1317"/>
        <v>1467852.5246000001</v>
      </c>
      <c r="W350" s="124"/>
      <c r="X350" s="124">
        <f t="shared" si="1318"/>
        <v>0</v>
      </c>
      <c r="Y350" s="124">
        <v>0</v>
      </c>
      <c r="Z350" s="124">
        <f t="shared" si="1355"/>
        <v>0</v>
      </c>
      <c r="AA350" s="124"/>
      <c r="AB350" s="124"/>
      <c r="AC350" s="124"/>
      <c r="AD350" s="124">
        <f t="shared" si="1319"/>
        <v>0</v>
      </c>
      <c r="AE350" s="124"/>
      <c r="AF350" s="124"/>
      <c r="AG350" s="124">
        <v>1</v>
      </c>
      <c r="AH350" s="124">
        <f t="shared" si="1320"/>
        <v>87443.150666666668</v>
      </c>
      <c r="AI350" s="124"/>
      <c r="AJ350" s="124"/>
      <c r="AK350" s="125"/>
      <c r="AL350" s="124">
        <f t="shared" si="1381"/>
        <v>0</v>
      </c>
      <c r="AM350" s="124">
        <v>4</v>
      </c>
      <c r="AN350" s="124">
        <f t="shared" si="1322"/>
        <v>349772.60266666667</v>
      </c>
      <c r="AO350" s="124">
        <v>8</v>
      </c>
      <c r="AP350" s="124">
        <f t="shared" si="1356"/>
        <v>699545.20533333335</v>
      </c>
      <c r="AQ350" s="124">
        <v>14</v>
      </c>
      <c r="AR350" s="124">
        <f t="shared" si="1323"/>
        <v>1469044.9312</v>
      </c>
      <c r="AS350" s="140">
        <v>0</v>
      </c>
      <c r="AT350" s="124">
        <f t="shared" si="1375"/>
        <v>0</v>
      </c>
      <c r="AU350" s="124">
        <v>0</v>
      </c>
      <c r="AV350" s="129">
        <f t="shared" si="1376"/>
        <v>0</v>
      </c>
      <c r="AW350" s="124"/>
      <c r="AX350" s="124">
        <f t="shared" si="1325"/>
        <v>0</v>
      </c>
      <c r="AY350" s="124"/>
      <c r="AZ350" s="124">
        <f t="shared" si="1326"/>
        <v>0</v>
      </c>
      <c r="BA350" s="124"/>
      <c r="BB350" s="124">
        <f t="shared" si="1327"/>
        <v>0</v>
      </c>
      <c r="BC350" s="124">
        <v>0</v>
      </c>
      <c r="BD350" s="124">
        <f t="shared" si="1328"/>
        <v>0</v>
      </c>
      <c r="BE350" s="124">
        <v>0</v>
      </c>
      <c r="BF350" s="124">
        <f t="shared" si="1329"/>
        <v>0</v>
      </c>
      <c r="BG350" s="124">
        <v>0</v>
      </c>
      <c r="BH350" s="124">
        <f t="shared" si="1330"/>
        <v>0</v>
      </c>
      <c r="BI350" s="124">
        <v>2</v>
      </c>
      <c r="BJ350" s="124">
        <f t="shared" si="1331"/>
        <v>190785.05600000001</v>
      </c>
      <c r="BK350" s="124">
        <v>0</v>
      </c>
      <c r="BL350" s="124">
        <f t="shared" si="1332"/>
        <v>0</v>
      </c>
      <c r="BM350" s="124"/>
      <c r="BN350" s="124">
        <f t="shared" ref="BN350:BN356" si="1390">(BM350*$E350*$G350*$H350*$N350*$BN$13)</f>
        <v>0</v>
      </c>
      <c r="BO350" s="124">
        <v>0</v>
      </c>
      <c r="BP350" s="124">
        <f t="shared" si="1334"/>
        <v>0</v>
      </c>
      <c r="BQ350" s="124">
        <v>2</v>
      </c>
      <c r="BR350" s="124">
        <f t="shared" si="1382"/>
        <v>190785.05600000001</v>
      </c>
      <c r="BS350" s="124"/>
      <c r="BT350" s="124">
        <f t="shared" si="1383"/>
        <v>0</v>
      </c>
      <c r="BU350" s="124">
        <v>3</v>
      </c>
      <c r="BV350" s="124">
        <f t="shared" si="1377"/>
        <v>343413.10080000001</v>
      </c>
      <c r="BW350" s="124">
        <v>0</v>
      </c>
      <c r="BX350" s="129">
        <f t="shared" si="1384"/>
        <v>0</v>
      </c>
      <c r="BY350" s="124">
        <v>0</v>
      </c>
      <c r="BZ350" s="124">
        <f t="shared" si="1338"/>
        <v>0</v>
      </c>
      <c r="CA350" s="124">
        <v>0</v>
      </c>
      <c r="CB350" s="124">
        <f t="shared" si="1339"/>
        <v>0</v>
      </c>
      <c r="CC350" s="124">
        <v>0</v>
      </c>
      <c r="CD350" s="124">
        <f t="shared" si="1374"/>
        <v>0</v>
      </c>
      <c r="CE350" s="124">
        <v>1</v>
      </c>
      <c r="CF350" s="124">
        <f t="shared" si="1359"/>
        <v>95392.528000000006</v>
      </c>
      <c r="CG350" s="124"/>
      <c r="CH350" s="124">
        <f t="shared" si="1340"/>
        <v>0</v>
      </c>
      <c r="CI350" s="124"/>
      <c r="CJ350" s="124">
        <f t="shared" ref="CJ350:CJ356" si="1391">(CI350*$E350*$G350*$H350*$M350*$CJ$13)</f>
        <v>0</v>
      </c>
      <c r="CK350" s="124"/>
      <c r="CL350" s="124">
        <f t="shared" si="1378"/>
        <v>0</v>
      </c>
      <c r="CM350" s="124">
        <v>1</v>
      </c>
      <c r="CN350" s="124">
        <f t="shared" si="1385"/>
        <v>79493.773333333331</v>
      </c>
      <c r="CO350" s="124">
        <v>5</v>
      </c>
      <c r="CP350" s="124">
        <f t="shared" si="1379"/>
        <v>357721.98</v>
      </c>
      <c r="CQ350" s="124">
        <v>0</v>
      </c>
      <c r="CR350" s="124">
        <f t="shared" si="1386"/>
        <v>0</v>
      </c>
      <c r="CS350" s="124">
        <v>3</v>
      </c>
      <c r="CT350" s="124">
        <f t="shared" si="1345"/>
        <v>286177.58400000003</v>
      </c>
      <c r="CU350" s="124">
        <v>0</v>
      </c>
      <c r="CV350" s="124">
        <f t="shared" si="1387"/>
        <v>0</v>
      </c>
      <c r="CW350" s="124">
        <v>0</v>
      </c>
      <c r="CX350" s="124">
        <f t="shared" si="1346"/>
        <v>0</v>
      </c>
      <c r="CY350" s="140"/>
      <c r="CZ350" s="124">
        <f t="shared" si="1347"/>
        <v>0</v>
      </c>
      <c r="DA350" s="124">
        <v>0</v>
      </c>
      <c r="DB350" s="129">
        <f t="shared" si="1348"/>
        <v>0</v>
      </c>
      <c r="DC350" s="124">
        <v>0</v>
      </c>
      <c r="DD350" s="124">
        <f t="shared" si="1349"/>
        <v>0</v>
      </c>
      <c r="DE350" s="141"/>
      <c r="DF350" s="124">
        <f t="shared" si="1350"/>
        <v>0</v>
      </c>
      <c r="DG350" s="124">
        <v>0</v>
      </c>
      <c r="DH350" s="124">
        <f t="shared" si="1388"/>
        <v>0</v>
      </c>
      <c r="DI350" s="124"/>
      <c r="DJ350" s="124">
        <f t="shared" si="1389"/>
        <v>0</v>
      </c>
      <c r="DK350" s="124">
        <v>3</v>
      </c>
      <c r="DL350" s="129">
        <f t="shared" si="1380"/>
        <v>350226.85279999994</v>
      </c>
      <c r="DM350" s="124">
        <f t="shared" si="1353"/>
        <v>68</v>
      </c>
      <c r="DN350" s="124">
        <f t="shared" si="1353"/>
        <v>6492313.2494000001</v>
      </c>
    </row>
    <row r="351" spans="1:118" ht="22.5" customHeight="1" x14ac:dyDescent="0.25">
      <c r="A351" s="104"/>
      <c r="B351" s="135">
        <v>305</v>
      </c>
      <c r="C351" s="235" t="s">
        <v>776</v>
      </c>
      <c r="D351" s="118" t="s">
        <v>777</v>
      </c>
      <c r="E351" s="107">
        <f t="shared" si="1312"/>
        <v>23460</v>
      </c>
      <c r="F351" s="108">
        <v>23500</v>
      </c>
      <c r="G351" s="136">
        <v>3.51</v>
      </c>
      <c r="H351" s="149">
        <v>0.8</v>
      </c>
      <c r="I351" s="150"/>
      <c r="J351" s="150"/>
      <c r="K351" s="150"/>
      <c r="L351" s="121"/>
      <c r="M351" s="122">
        <v>1.4</v>
      </c>
      <c r="N351" s="122">
        <v>1.68</v>
      </c>
      <c r="O351" s="122">
        <v>2.23</v>
      </c>
      <c r="P351" s="123">
        <v>2.57</v>
      </c>
      <c r="Q351" s="146">
        <v>20</v>
      </c>
      <c r="R351" s="124">
        <f t="shared" si="1169"/>
        <v>2029259.2320000001</v>
      </c>
      <c r="S351" s="227">
        <v>55</v>
      </c>
      <c r="T351" s="124">
        <f t="shared" ref="T351:T413" si="1392">(S351*$E351*$G351*$H351*$M351*$T$13)/12*11+(S351*$F351*$G351*$H351*$M351*$T$13)/12</f>
        <v>5580462.8880000012</v>
      </c>
      <c r="U351" s="124">
        <v>9</v>
      </c>
      <c r="V351" s="124">
        <f t="shared" si="1317"/>
        <v>1021916.501424</v>
      </c>
      <c r="W351" s="124"/>
      <c r="X351" s="124">
        <f t="shared" si="1318"/>
        <v>0</v>
      </c>
      <c r="Y351" s="124">
        <v>0</v>
      </c>
      <c r="Z351" s="124">
        <f t="shared" si="1355"/>
        <v>0</v>
      </c>
      <c r="AA351" s="124"/>
      <c r="AB351" s="124"/>
      <c r="AC351" s="124"/>
      <c r="AD351" s="124">
        <f t="shared" si="1319"/>
        <v>0</v>
      </c>
      <c r="AE351" s="124"/>
      <c r="AF351" s="124"/>
      <c r="AG351" s="124">
        <v>2</v>
      </c>
      <c r="AH351" s="124">
        <f t="shared" si="1320"/>
        <v>202925.92319999999</v>
      </c>
      <c r="AI351" s="124"/>
      <c r="AJ351" s="124"/>
      <c r="AK351" s="125"/>
      <c r="AL351" s="124">
        <f t="shared" si="1381"/>
        <v>0</v>
      </c>
      <c r="AM351" s="124">
        <v>4</v>
      </c>
      <c r="AN351" s="124">
        <f t="shared" si="1322"/>
        <v>405851.84639999998</v>
      </c>
      <c r="AO351" s="124">
        <v>0</v>
      </c>
      <c r="AP351" s="124">
        <f t="shared" si="1356"/>
        <v>0</v>
      </c>
      <c r="AQ351" s="124">
        <v>5</v>
      </c>
      <c r="AR351" s="124">
        <f t="shared" si="1323"/>
        <v>608777.76960000012</v>
      </c>
      <c r="AS351" s="140">
        <v>0</v>
      </c>
      <c r="AT351" s="124">
        <f t="shared" si="1375"/>
        <v>0</v>
      </c>
      <c r="AU351" s="124">
        <v>2</v>
      </c>
      <c r="AV351" s="129">
        <f t="shared" si="1376"/>
        <v>243511.10783999998</v>
      </c>
      <c r="AW351" s="124"/>
      <c r="AX351" s="124">
        <f t="shared" si="1325"/>
        <v>0</v>
      </c>
      <c r="AY351" s="124">
        <v>0</v>
      </c>
      <c r="AZ351" s="124">
        <f t="shared" si="1326"/>
        <v>0</v>
      </c>
      <c r="BA351" s="124"/>
      <c r="BB351" s="124">
        <f t="shared" si="1327"/>
        <v>0</v>
      </c>
      <c r="BC351" s="124"/>
      <c r="BD351" s="124">
        <f t="shared" si="1328"/>
        <v>0</v>
      </c>
      <c r="BE351" s="124"/>
      <c r="BF351" s="124">
        <f t="shared" si="1329"/>
        <v>0</v>
      </c>
      <c r="BG351" s="124"/>
      <c r="BH351" s="124">
        <f t="shared" si="1330"/>
        <v>0</v>
      </c>
      <c r="BI351" s="124">
        <v>12</v>
      </c>
      <c r="BJ351" s="124">
        <f t="shared" si="1331"/>
        <v>1328242.4064</v>
      </c>
      <c r="BK351" s="124">
        <v>2</v>
      </c>
      <c r="BL351" s="124">
        <f t="shared" si="1332"/>
        <v>243511.10783999998</v>
      </c>
      <c r="BM351" s="124"/>
      <c r="BN351" s="124">
        <f t="shared" si="1390"/>
        <v>0</v>
      </c>
      <c r="BO351" s="124"/>
      <c r="BP351" s="124">
        <f t="shared" si="1334"/>
        <v>0</v>
      </c>
      <c r="BQ351" s="124">
        <v>6</v>
      </c>
      <c r="BR351" s="124">
        <f t="shared" si="1382"/>
        <v>664121.20319999999</v>
      </c>
      <c r="BS351" s="124">
        <v>2</v>
      </c>
      <c r="BT351" s="124">
        <f t="shared" si="1383"/>
        <v>199236.36095999996</v>
      </c>
      <c r="BU351" s="124">
        <v>10</v>
      </c>
      <c r="BV351" s="124">
        <f t="shared" si="1377"/>
        <v>1328242.4064000002</v>
      </c>
      <c r="BW351" s="124">
        <v>1</v>
      </c>
      <c r="BX351" s="129">
        <f t="shared" si="1384"/>
        <v>132824.24063999997</v>
      </c>
      <c r="BY351" s="124"/>
      <c r="BZ351" s="124">
        <f t="shared" si="1338"/>
        <v>0</v>
      </c>
      <c r="CA351" s="124"/>
      <c r="CB351" s="124">
        <f t="shared" si="1339"/>
        <v>0</v>
      </c>
      <c r="CC351" s="124">
        <v>0</v>
      </c>
      <c r="CD351" s="124">
        <f t="shared" si="1374"/>
        <v>0</v>
      </c>
      <c r="CE351" s="124">
        <v>3</v>
      </c>
      <c r="CF351" s="124">
        <f t="shared" si="1359"/>
        <v>332060.60159999999</v>
      </c>
      <c r="CG351" s="124"/>
      <c r="CH351" s="124">
        <f t="shared" si="1340"/>
        <v>0</v>
      </c>
      <c r="CI351" s="124"/>
      <c r="CJ351" s="124">
        <f t="shared" si="1391"/>
        <v>0</v>
      </c>
      <c r="CK351" s="124">
        <v>5</v>
      </c>
      <c r="CL351" s="124">
        <f t="shared" si="1378"/>
        <v>368956.22400000005</v>
      </c>
      <c r="CM351" s="124">
        <v>1</v>
      </c>
      <c r="CN351" s="124">
        <f t="shared" si="1385"/>
        <v>92239.055999999997</v>
      </c>
      <c r="CO351" s="124">
        <v>2</v>
      </c>
      <c r="CP351" s="124">
        <f t="shared" si="1379"/>
        <v>166030.3008</v>
      </c>
      <c r="CQ351" s="124">
        <v>7</v>
      </c>
      <c r="CR351" s="124">
        <f t="shared" si="1386"/>
        <v>645673.39199999999</v>
      </c>
      <c r="CS351" s="124">
        <v>5</v>
      </c>
      <c r="CT351" s="124">
        <f t="shared" si="1345"/>
        <v>553434.33600000001</v>
      </c>
      <c r="CU351" s="124">
        <v>0</v>
      </c>
      <c r="CV351" s="124">
        <f t="shared" si="1387"/>
        <v>0</v>
      </c>
      <c r="CW351" s="124"/>
      <c r="CX351" s="124">
        <f t="shared" si="1346"/>
        <v>0</v>
      </c>
      <c r="CY351" s="140"/>
      <c r="CZ351" s="124">
        <f t="shared" si="1347"/>
        <v>0</v>
      </c>
      <c r="DA351" s="124"/>
      <c r="DB351" s="129">
        <f t="shared" si="1348"/>
        <v>0</v>
      </c>
      <c r="DC351" s="124">
        <v>0</v>
      </c>
      <c r="DD351" s="124">
        <f t="shared" si="1349"/>
        <v>0</v>
      </c>
      <c r="DE351" s="141"/>
      <c r="DF351" s="124">
        <f>(DE351*$E351*$G351*$H351*$N351*$DF$13)</f>
        <v>0</v>
      </c>
      <c r="DG351" s="124">
        <v>1</v>
      </c>
      <c r="DH351" s="124">
        <f t="shared" si="1388"/>
        <v>110686.86719999998</v>
      </c>
      <c r="DI351" s="124">
        <v>1</v>
      </c>
      <c r="DJ351" s="124">
        <f t="shared" si="1389"/>
        <v>117538.91136000001</v>
      </c>
      <c r="DK351" s="124">
        <v>0</v>
      </c>
      <c r="DL351" s="129">
        <f t="shared" si="1380"/>
        <v>0</v>
      </c>
      <c r="DM351" s="124">
        <f t="shared" si="1353"/>
        <v>155</v>
      </c>
      <c r="DN351" s="124">
        <f t="shared" si="1353"/>
        <v>16375502.682863999</v>
      </c>
    </row>
    <row r="352" spans="1:118" ht="22.5" customHeight="1" x14ac:dyDescent="0.25">
      <c r="A352" s="104"/>
      <c r="B352" s="135">
        <v>306</v>
      </c>
      <c r="C352" s="235" t="s">
        <v>778</v>
      </c>
      <c r="D352" s="118" t="s">
        <v>779</v>
      </c>
      <c r="E352" s="107">
        <f t="shared" si="1312"/>
        <v>23460</v>
      </c>
      <c r="F352" s="108">
        <v>23500</v>
      </c>
      <c r="G352" s="136">
        <v>4.0199999999999996</v>
      </c>
      <c r="H352" s="120">
        <v>1</v>
      </c>
      <c r="I352" s="121"/>
      <c r="J352" s="121"/>
      <c r="K352" s="121"/>
      <c r="L352" s="121"/>
      <c r="M352" s="122">
        <v>1.4</v>
      </c>
      <c r="N352" s="122">
        <v>1.68</v>
      </c>
      <c r="O352" s="122">
        <v>2.23</v>
      </c>
      <c r="P352" s="123">
        <v>2.57</v>
      </c>
      <c r="Q352" s="146">
        <v>1</v>
      </c>
      <c r="R352" s="124">
        <f t="shared" si="1169"/>
        <v>145256.80399999997</v>
      </c>
      <c r="S352" s="227">
        <v>5</v>
      </c>
      <c r="T352" s="124">
        <f t="shared" si="1392"/>
        <v>726284.02</v>
      </c>
      <c r="U352" s="124">
        <v>0</v>
      </c>
      <c r="V352" s="124">
        <f t="shared" si="1317"/>
        <v>0</v>
      </c>
      <c r="W352" s="124"/>
      <c r="X352" s="124">
        <f t="shared" si="1318"/>
        <v>0</v>
      </c>
      <c r="Y352" s="124">
        <v>0</v>
      </c>
      <c r="Z352" s="124">
        <f t="shared" si="1355"/>
        <v>0</v>
      </c>
      <c r="AA352" s="124"/>
      <c r="AB352" s="124"/>
      <c r="AC352" s="124"/>
      <c r="AD352" s="124">
        <f t="shared" si="1319"/>
        <v>0</v>
      </c>
      <c r="AE352" s="124"/>
      <c r="AF352" s="124"/>
      <c r="AG352" s="124">
        <v>2</v>
      </c>
      <c r="AH352" s="124">
        <f t="shared" si="1320"/>
        <v>290513.60799999995</v>
      </c>
      <c r="AI352" s="124"/>
      <c r="AJ352" s="124"/>
      <c r="AK352" s="125"/>
      <c r="AL352" s="124">
        <f t="shared" si="1381"/>
        <v>0</v>
      </c>
      <c r="AM352" s="124">
        <v>0</v>
      </c>
      <c r="AN352" s="124">
        <f t="shared" si="1322"/>
        <v>0</v>
      </c>
      <c r="AO352" s="124">
        <v>0</v>
      </c>
      <c r="AP352" s="124">
        <f t="shared" si="1356"/>
        <v>0</v>
      </c>
      <c r="AQ352" s="124">
        <v>2</v>
      </c>
      <c r="AR352" s="124">
        <f t="shared" si="1323"/>
        <v>348616.32959999994</v>
      </c>
      <c r="AS352" s="140"/>
      <c r="AT352" s="124">
        <f t="shared" si="1375"/>
        <v>0</v>
      </c>
      <c r="AU352" s="124">
        <v>0</v>
      </c>
      <c r="AV352" s="129">
        <f t="shared" si="1376"/>
        <v>0</v>
      </c>
      <c r="AW352" s="124"/>
      <c r="AX352" s="124">
        <f t="shared" si="1325"/>
        <v>0</v>
      </c>
      <c r="AY352" s="124">
        <v>0</v>
      </c>
      <c r="AZ352" s="124">
        <f t="shared" si="1326"/>
        <v>0</v>
      </c>
      <c r="BA352" s="124"/>
      <c r="BB352" s="124">
        <f t="shared" si="1327"/>
        <v>0</v>
      </c>
      <c r="BC352" s="124"/>
      <c r="BD352" s="124">
        <f t="shared" si="1328"/>
        <v>0</v>
      </c>
      <c r="BE352" s="124"/>
      <c r="BF352" s="124">
        <f t="shared" si="1329"/>
        <v>0</v>
      </c>
      <c r="BG352" s="124"/>
      <c r="BH352" s="124">
        <f t="shared" si="1330"/>
        <v>0</v>
      </c>
      <c r="BI352" s="124">
        <v>0</v>
      </c>
      <c r="BJ352" s="124">
        <f t="shared" si="1331"/>
        <v>0</v>
      </c>
      <c r="BK352" s="124">
        <v>0</v>
      </c>
      <c r="BL352" s="124">
        <f t="shared" si="1332"/>
        <v>0</v>
      </c>
      <c r="BM352" s="124"/>
      <c r="BN352" s="124">
        <f t="shared" si="1390"/>
        <v>0</v>
      </c>
      <c r="BO352" s="124"/>
      <c r="BP352" s="124">
        <f t="shared" si="1334"/>
        <v>0</v>
      </c>
      <c r="BQ352" s="124">
        <v>0</v>
      </c>
      <c r="BR352" s="124">
        <f t="shared" si="1382"/>
        <v>0</v>
      </c>
      <c r="BS352" s="124"/>
      <c r="BT352" s="124">
        <f t="shared" si="1383"/>
        <v>0</v>
      </c>
      <c r="BU352" s="124">
        <v>0</v>
      </c>
      <c r="BV352" s="124">
        <f t="shared" si="1377"/>
        <v>0</v>
      </c>
      <c r="BW352" s="124">
        <v>0</v>
      </c>
      <c r="BX352" s="129">
        <f t="shared" si="1384"/>
        <v>0</v>
      </c>
      <c r="BY352" s="124"/>
      <c r="BZ352" s="124">
        <f t="shared" si="1338"/>
        <v>0</v>
      </c>
      <c r="CA352" s="124"/>
      <c r="CB352" s="124">
        <f t="shared" si="1339"/>
        <v>0</v>
      </c>
      <c r="CC352" s="124">
        <v>0</v>
      </c>
      <c r="CD352" s="124">
        <f t="shared" si="1374"/>
        <v>0</v>
      </c>
      <c r="CE352" s="124">
        <v>0</v>
      </c>
      <c r="CF352" s="124">
        <f t="shared" si="1359"/>
        <v>0</v>
      </c>
      <c r="CG352" s="124"/>
      <c r="CH352" s="124">
        <f t="shared" si="1340"/>
        <v>0</v>
      </c>
      <c r="CI352" s="124"/>
      <c r="CJ352" s="124">
        <f t="shared" si="1391"/>
        <v>0</v>
      </c>
      <c r="CK352" s="124"/>
      <c r="CL352" s="124">
        <f>(CK352*$E352*$G352*$H352*$M352*$CL$13)</f>
        <v>0</v>
      </c>
      <c r="CM352" s="124">
        <v>0</v>
      </c>
      <c r="CN352" s="124">
        <f t="shared" si="1385"/>
        <v>0</v>
      </c>
      <c r="CO352" s="124">
        <v>0</v>
      </c>
      <c r="CP352" s="124">
        <f t="shared" si="1379"/>
        <v>0</v>
      </c>
      <c r="CQ352" s="124">
        <v>0</v>
      </c>
      <c r="CR352" s="124">
        <f t="shared" si="1386"/>
        <v>0</v>
      </c>
      <c r="CS352" s="124">
        <v>0</v>
      </c>
      <c r="CT352" s="124">
        <f t="shared" si="1345"/>
        <v>0</v>
      </c>
      <c r="CU352" s="124">
        <v>0</v>
      </c>
      <c r="CV352" s="124">
        <f t="shared" si="1387"/>
        <v>0</v>
      </c>
      <c r="CW352" s="124"/>
      <c r="CX352" s="124">
        <f t="shared" si="1346"/>
        <v>0</v>
      </c>
      <c r="CY352" s="140">
        <v>0</v>
      </c>
      <c r="CZ352" s="124">
        <f t="shared" si="1347"/>
        <v>0</v>
      </c>
      <c r="DA352" s="124"/>
      <c r="DB352" s="129">
        <f t="shared" si="1348"/>
        <v>0</v>
      </c>
      <c r="DC352" s="124">
        <v>0</v>
      </c>
      <c r="DD352" s="124">
        <f t="shared" si="1349"/>
        <v>0</v>
      </c>
      <c r="DE352" s="141"/>
      <c r="DF352" s="124">
        <f>(DE352*$E352*$G352*$H352*$N352*$DF$13)</f>
        <v>0</v>
      </c>
      <c r="DG352" s="124">
        <v>0</v>
      </c>
      <c r="DH352" s="124">
        <f t="shared" si="1388"/>
        <v>0</v>
      </c>
      <c r="DI352" s="124"/>
      <c r="DJ352" s="124">
        <f t="shared" si="1389"/>
        <v>0</v>
      </c>
      <c r="DK352" s="124">
        <v>0</v>
      </c>
      <c r="DL352" s="129">
        <f t="shared" si="1380"/>
        <v>0</v>
      </c>
      <c r="DM352" s="124">
        <f t="shared" si="1353"/>
        <v>10</v>
      </c>
      <c r="DN352" s="124">
        <f t="shared" si="1353"/>
        <v>1510670.7615999999</v>
      </c>
    </row>
    <row r="353" spans="1:118" ht="30" customHeight="1" x14ac:dyDescent="0.25">
      <c r="A353" s="104"/>
      <c r="B353" s="135">
        <v>307</v>
      </c>
      <c r="C353" s="235" t="s">
        <v>780</v>
      </c>
      <c r="D353" s="118" t="s">
        <v>781</v>
      </c>
      <c r="E353" s="107">
        <f t="shared" si="1312"/>
        <v>23460</v>
      </c>
      <c r="F353" s="108">
        <v>23500</v>
      </c>
      <c r="G353" s="136">
        <v>0.84</v>
      </c>
      <c r="H353" s="120">
        <v>1</v>
      </c>
      <c r="I353" s="121"/>
      <c r="J353" s="121"/>
      <c r="K353" s="121"/>
      <c r="L353" s="121"/>
      <c r="M353" s="122">
        <v>1.4</v>
      </c>
      <c r="N353" s="122">
        <v>1.68</v>
      </c>
      <c r="O353" s="122">
        <v>2.23</v>
      </c>
      <c r="P353" s="123">
        <v>2.57</v>
      </c>
      <c r="Q353" s="146">
        <v>17</v>
      </c>
      <c r="R353" s="124">
        <f t="shared" si="1169"/>
        <v>515986.85599999991</v>
      </c>
      <c r="S353" s="227">
        <v>25</v>
      </c>
      <c r="T353" s="124">
        <f t="shared" si="1392"/>
        <v>758804.20000000007</v>
      </c>
      <c r="U353" s="124">
        <v>37</v>
      </c>
      <c r="V353" s="124">
        <f t="shared" si="1317"/>
        <v>1256772.9053599997</v>
      </c>
      <c r="W353" s="124"/>
      <c r="X353" s="124">
        <f t="shared" si="1318"/>
        <v>0</v>
      </c>
      <c r="Y353" s="124">
        <v>4</v>
      </c>
      <c r="Z353" s="124">
        <f t="shared" si="1355"/>
        <v>143484.54399999997</v>
      </c>
      <c r="AA353" s="124"/>
      <c r="AB353" s="124"/>
      <c r="AC353" s="124"/>
      <c r="AD353" s="124">
        <f t="shared" si="1319"/>
        <v>0</v>
      </c>
      <c r="AE353" s="124"/>
      <c r="AF353" s="124"/>
      <c r="AG353" s="124">
        <v>1</v>
      </c>
      <c r="AH353" s="124">
        <f t="shared" si="1320"/>
        <v>30352.167999999998</v>
      </c>
      <c r="AI353" s="124"/>
      <c r="AJ353" s="124"/>
      <c r="AK353" s="124">
        <v>24</v>
      </c>
      <c r="AL353" s="124">
        <f t="shared" si="1381"/>
        <v>728452.03199999989</v>
      </c>
      <c r="AM353" s="124">
        <v>0</v>
      </c>
      <c r="AN353" s="124">
        <f t="shared" si="1322"/>
        <v>0</v>
      </c>
      <c r="AO353" s="124">
        <v>6</v>
      </c>
      <c r="AP353" s="124">
        <f t="shared" si="1356"/>
        <v>182113.00799999997</v>
      </c>
      <c r="AQ353" s="124">
        <v>65</v>
      </c>
      <c r="AR353" s="124">
        <f t="shared" si="1323"/>
        <v>2367469.1039999998</v>
      </c>
      <c r="AS353" s="140"/>
      <c r="AT353" s="124">
        <f t="shared" si="1375"/>
        <v>0</v>
      </c>
      <c r="AU353" s="124">
        <v>0</v>
      </c>
      <c r="AV353" s="129">
        <f t="shared" si="1376"/>
        <v>0</v>
      </c>
      <c r="AW353" s="124"/>
      <c r="AX353" s="124">
        <f t="shared" si="1325"/>
        <v>0</v>
      </c>
      <c r="AY353" s="124">
        <v>0</v>
      </c>
      <c r="AZ353" s="124">
        <f t="shared" si="1326"/>
        <v>0</v>
      </c>
      <c r="BA353" s="124"/>
      <c r="BB353" s="124">
        <f t="shared" si="1327"/>
        <v>0</v>
      </c>
      <c r="BC353" s="124">
        <v>0</v>
      </c>
      <c r="BD353" s="124">
        <f t="shared" si="1328"/>
        <v>0</v>
      </c>
      <c r="BE353" s="124">
        <v>0</v>
      </c>
      <c r="BF353" s="124">
        <f t="shared" si="1329"/>
        <v>0</v>
      </c>
      <c r="BG353" s="124">
        <v>0</v>
      </c>
      <c r="BH353" s="124">
        <f t="shared" si="1330"/>
        <v>0</v>
      </c>
      <c r="BI353" s="124">
        <v>2</v>
      </c>
      <c r="BJ353" s="124">
        <f t="shared" si="1331"/>
        <v>66222.911999999982</v>
      </c>
      <c r="BK353" s="124">
        <v>1</v>
      </c>
      <c r="BL353" s="124">
        <f t="shared" si="1332"/>
        <v>36422.601599999995</v>
      </c>
      <c r="BM353" s="124">
        <v>0</v>
      </c>
      <c r="BN353" s="124">
        <f t="shared" si="1390"/>
        <v>0</v>
      </c>
      <c r="BO353" s="124">
        <v>0</v>
      </c>
      <c r="BP353" s="124">
        <f t="shared" si="1334"/>
        <v>0</v>
      </c>
      <c r="BQ353" s="124">
        <v>0</v>
      </c>
      <c r="BR353" s="124">
        <f t="shared" si="1382"/>
        <v>0</v>
      </c>
      <c r="BS353" s="124"/>
      <c r="BT353" s="124">
        <f t="shared" si="1383"/>
        <v>0</v>
      </c>
      <c r="BU353" s="124">
        <v>6</v>
      </c>
      <c r="BV353" s="124">
        <f t="shared" si="1377"/>
        <v>238402.48319999996</v>
      </c>
      <c r="BW353" s="124">
        <v>3</v>
      </c>
      <c r="BX353" s="129">
        <f t="shared" si="1384"/>
        <v>119201.24159999998</v>
      </c>
      <c r="BY353" s="124">
        <v>0</v>
      </c>
      <c r="BZ353" s="124">
        <f t="shared" si="1338"/>
        <v>0</v>
      </c>
      <c r="CA353" s="124">
        <v>0</v>
      </c>
      <c r="CB353" s="124">
        <f t="shared" si="1339"/>
        <v>0</v>
      </c>
      <c r="CC353" s="124">
        <v>0</v>
      </c>
      <c r="CD353" s="124">
        <f t="shared" si="1374"/>
        <v>0</v>
      </c>
      <c r="CE353" s="124">
        <v>0</v>
      </c>
      <c r="CF353" s="124">
        <f t="shared" si="1359"/>
        <v>0</v>
      </c>
      <c r="CG353" s="124"/>
      <c r="CH353" s="124">
        <f t="shared" si="1340"/>
        <v>0</v>
      </c>
      <c r="CI353" s="124"/>
      <c r="CJ353" s="124">
        <f t="shared" si="1391"/>
        <v>0</v>
      </c>
      <c r="CK353" s="124"/>
      <c r="CL353" s="124">
        <f>(CK353*$E353*$G353*$H353*$M353*$CL$13)</f>
        <v>0</v>
      </c>
      <c r="CM353" s="124">
        <v>0</v>
      </c>
      <c r="CN353" s="124">
        <f t="shared" si="1385"/>
        <v>0</v>
      </c>
      <c r="CO353" s="124">
        <v>1</v>
      </c>
      <c r="CP353" s="124">
        <f t="shared" si="1379"/>
        <v>24833.591999999997</v>
      </c>
      <c r="CQ353" s="124">
        <v>0</v>
      </c>
      <c r="CR353" s="124">
        <f t="shared" si="1386"/>
        <v>0</v>
      </c>
      <c r="CS353" s="124">
        <v>5</v>
      </c>
      <c r="CT353" s="124">
        <f t="shared" si="1345"/>
        <v>165557.27999999997</v>
      </c>
      <c r="CU353" s="124">
        <v>0</v>
      </c>
      <c r="CV353" s="124">
        <f t="shared" si="1387"/>
        <v>0</v>
      </c>
      <c r="CW353" s="124">
        <v>0</v>
      </c>
      <c r="CX353" s="124">
        <f t="shared" si="1346"/>
        <v>0</v>
      </c>
      <c r="CY353" s="140"/>
      <c r="CZ353" s="124">
        <f t="shared" si="1347"/>
        <v>0</v>
      </c>
      <c r="DA353" s="124">
        <v>0</v>
      </c>
      <c r="DB353" s="129">
        <f t="shared" si="1348"/>
        <v>0</v>
      </c>
      <c r="DC353" s="124">
        <v>0</v>
      </c>
      <c r="DD353" s="124">
        <f t="shared" si="1349"/>
        <v>0</v>
      </c>
      <c r="DE353" s="141"/>
      <c r="DF353" s="124">
        <f>(DE353*$E353*$G353*$H353*$N353*$DF$13)</f>
        <v>0</v>
      </c>
      <c r="DG353" s="124">
        <v>8</v>
      </c>
      <c r="DH353" s="124">
        <f t="shared" si="1388"/>
        <v>264891.64799999993</v>
      </c>
      <c r="DI353" s="124">
        <v>15</v>
      </c>
      <c r="DJ353" s="124">
        <f t="shared" si="1389"/>
        <v>527418.19199999992</v>
      </c>
      <c r="DK353" s="124">
        <v>3</v>
      </c>
      <c r="DL353" s="129">
        <f t="shared" si="1380"/>
        <v>121566.34559999999</v>
      </c>
      <c r="DM353" s="124">
        <f t="shared" si="1353"/>
        <v>223</v>
      </c>
      <c r="DN353" s="124">
        <f t="shared" si="1353"/>
        <v>7547951.1133599989</v>
      </c>
    </row>
    <row r="354" spans="1:118" ht="49.5" customHeight="1" x14ac:dyDescent="0.25">
      <c r="A354" s="104"/>
      <c r="B354" s="135">
        <v>308</v>
      </c>
      <c r="C354" s="235" t="s">
        <v>782</v>
      </c>
      <c r="D354" s="118" t="s">
        <v>783</v>
      </c>
      <c r="E354" s="107">
        <f t="shared" si="1312"/>
        <v>23460</v>
      </c>
      <c r="F354" s="108">
        <v>23500</v>
      </c>
      <c r="G354" s="120">
        <v>0.5</v>
      </c>
      <c r="H354" s="120">
        <v>1</v>
      </c>
      <c r="I354" s="121"/>
      <c r="J354" s="121"/>
      <c r="K354" s="121"/>
      <c r="L354" s="121"/>
      <c r="M354" s="122">
        <v>1.4</v>
      </c>
      <c r="N354" s="122">
        <v>1.68</v>
      </c>
      <c r="O354" s="122">
        <v>2.23</v>
      </c>
      <c r="P354" s="123">
        <v>2.57</v>
      </c>
      <c r="Q354" s="146">
        <v>3</v>
      </c>
      <c r="R354" s="124">
        <f t="shared" si="1169"/>
        <v>54200.3</v>
      </c>
      <c r="S354" s="227">
        <v>2</v>
      </c>
      <c r="T354" s="124">
        <f t="shared" si="1392"/>
        <v>36133.53333333334</v>
      </c>
      <c r="U354" s="124">
        <v>35</v>
      </c>
      <c r="V354" s="124">
        <f t="shared" si="1317"/>
        <v>707642.40166666673</v>
      </c>
      <c r="W354" s="124">
        <v>2</v>
      </c>
      <c r="X354" s="124">
        <f t="shared" ref="X354" si="1393">(W354*$E354*$G354*$H354*$M354*$X$13)/12*11+(W354*$F354*$G354*$H354*$M354*$X$13)/12</f>
        <v>40436.708666666666</v>
      </c>
      <c r="Y354" s="124">
        <v>4</v>
      </c>
      <c r="Z354" s="124">
        <f t="shared" si="1355"/>
        <v>85407.466666666674</v>
      </c>
      <c r="AA354" s="124"/>
      <c r="AB354" s="124"/>
      <c r="AC354" s="124"/>
      <c r="AD354" s="124">
        <f t="shared" si="1319"/>
        <v>0</v>
      </c>
      <c r="AE354" s="124"/>
      <c r="AF354" s="124"/>
      <c r="AG354" s="124"/>
      <c r="AH354" s="124">
        <f t="shared" si="1320"/>
        <v>0</v>
      </c>
      <c r="AI354" s="124"/>
      <c r="AJ354" s="124"/>
      <c r="AK354" s="124">
        <v>6</v>
      </c>
      <c r="AL354" s="124">
        <f t="shared" si="1381"/>
        <v>108400.6</v>
      </c>
      <c r="AM354" s="124">
        <v>11</v>
      </c>
      <c r="AN354" s="124">
        <f t="shared" si="1322"/>
        <v>198734.43333333338</v>
      </c>
      <c r="AO354" s="124">
        <v>1</v>
      </c>
      <c r="AP354" s="124">
        <f t="shared" si="1356"/>
        <v>18066.76666666667</v>
      </c>
      <c r="AQ354" s="124">
        <v>5</v>
      </c>
      <c r="AR354" s="124">
        <f t="shared" si="1323"/>
        <v>108400.6</v>
      </c>
      <c r="AS354" s="140">
        <v>0</v>
      </c>
      <c r="AT354" s="124">
        <f t="shared" si="1375"/>
        <v>0</v>
      </c>
      <c r="AU354" s="124">
        <v>1</v>
      </c>
      <c r="AV354" s="129">
        <f t="shared" si="1376"/>
        <v>21680.120000000003</v>
      </c>
      <c r="AW354" s="124"/>
      <c r="AX354" s="124">
        <f t="shared" si="1325"/>
        <v>0</v>
      </c>
      <c r="AY354" s="124"/>
      <c r="AZ354" s="124">
        <f t="shared" si="1326"/>
        <v>0</v>
      </c>
      <c r="BA354" s="124"/>
      <c r="BB354" s="124">
        <f t="shared" si="1327"/>
        <v>0</v>
      </c>
      <c r="BC354" s="124">
        <v>0</v>
      </c>
      <c r="BD354" s="124">
        <f t="shared" si="1328"/>
        <v>0</v>
      </c>
      <c r="BE354" s="124">
        <v>0</v>
      </c>
      <c r="BF354" s="124">
        <f t="shared" si="1329"/>
        <v>0</v>
      </c>
      <c r="BG354" s="124">
        <v>0</v>
      </c>
      <c r="BH354" s="124">
        <f t="shared" si="1330"/>
        <v>0</v>
      </c>
      <c r="BI354" s="124">
        <v>3</v>
      </c>
      <c r="BJ354" s="124">
        <f t="shared" si="1331"/>
        <v>59127.599999999991</v>
      </c>
      <c r="BK354" s="124">
        <v>3</v>
      </c>
      <c r="BL354" s="124">
        <f t="shared" si="1332"/>
        <v>65040.36</v>
      </c>
      <c r="BM354" s="124">
        <v>0</v>
      </c>
      <c r="BN354" s="124">
        <f t="shared" si="1390"/>
        <v>0</v>
      </c>
      <c r="BO354" s="124">
        <v>0</v>
      </c>
      <c r="BP354" s="124">
        <f t="shared" si="1334"/>
        <v>0</v>
      </c>
      <c r="BQ354" s="124">
        <v>6</v>
      </c>
      <c r="BR354" s="124">
        <f t="shared" si="1382"/>
        <v>118255.19999999998</v>
      </c>
      <c r="BS354" s="124">
        <v>5</v>
      </c>
      <c r="BT354" s="124">
        <f t="shared" si="1383"/>
        <v>88691.400000000009</v>
      </c>
      <c r="BU354" s="124">
        <v>8</v>
      </c>
      <c r="BV354" s="124">
        <f t="shared" si="1377"/>
        <v>189208.31999999998</v>
      </c>
      <c r="BW354" s="124">
        <v>5</v>
      </c>
      <c r="BX354" s="129">
        <f t="shared" si="1384"/>
        <v>118255.19999999998</v>
      </c>
      <c r="BY354" s="124">
        <v>0</v>
      </c>
      <c r="BZ354" s="124">
        <f t="shared" si="1338"/>
        <v>0</v>
      </c>
      <c r="CA354" s="124">
        <v>0</v>
      </c>
      <c r="CB354" s="124">
        <f t="shared" si="1339"/>
        <v>0</v>
      </c>
      <c r="CC354" s="124">
        <v>0</v>
      </c>
      <c r="CD354" s="124">
        <f t="shared" si="1374"/>
        <v>0</v>
      </c>
      <c r="CE354" s="124">
        <v>6</v>
      </c>
      <c r="CF354" s="124">
        <f t="shared" si="1359"/>
        <v>118255.19999999998</v>
      </c>
      <c r="CG354" s="124"/>
      <c r="CH354" s="124">
        <f t="shared" si="1340"/>
        <v>0</v>
      </c>
      <c r="CI354" s="124"/>
      <c r="CJ354" s="124">
        <f t="shared" si="1391"/>
        <v>0</v>
      </c>
      <c r="CK354" s="124"/>
      <c r="CL354" s="124">
        <f>(CK354*$E354*$G354*$H354*$M354*$CL$13)</f>
        <v>0</v>
      </c>
      <c r="CM354" s="124">
        <v>3</v>
      </c>
      <c r="CN354" s="124">
        <f t="shared" si="1385"/>
        <v>49273</v>
      </c>
      <c r="CO354" s="124">
        <v>0</v>
      </c>
      <c r="CP354" s="124">
        <f>(CO354*$E354*$G354*$H354*$M354*$CP$13)</f>
        <v>0</v>
      </c>
      <c r="CQ354" s="124">
        <v>23</v>
      </c>
      <c r="CR354" s="124">
        <f t="shared" si="1386"/>
        <v>377759.66666666669</v>
      </c>
      <c r="CS354" s="124">
        <v>3</v>
      </c>
      <c r="CT354" s="124">
        <f t="shared" si="1345"/>
        <v>59127.599999999991</v>
      </c>
      <c r="CU354" s="124">
        <v>0</v>
      </c>
      <c r="CV354" s="124">
        <f t="shared" si="1387"/>
        <v>0</v>
      </c>
      <c r="CW354" s="124">
        <v>0</v>
      </c>
      <c r="CX354" s="124">
        <f t="shared" si="1346"/>
        <v>0</v>
      </c>
      <c r="CY354" s="140"/>
      <c r="CZ354" s="124">
        <f t="shared" si="1347"/>
        <v>0</v>
      </c>
      <c r="DA354" s="124">
        <v>0</v>
      </c>
      <c r="DB354" s="129">
        <f t="shared" si="1348"/>
        <v>0</v>
      </c>
      <c r="DC354" s="124">
        <v>0</v>
      </c>
      <c r="DD354" s="124">
        <f t="shared" si="1349"/>
        <v>0</v>
      </c>
      <c r="DE354" s="141">
        <v>9</v>
      </c>
      <c r="DF354" s="124">
        <f t="shared" ref="DF354:DF355" si="1394">(DE354*$E354*$G354*$H354*$N354*$DF$13)/12*11+(DE354*$F354*$G354*$H354*$N354*$DF$13)/12</f>
        <v>177382.80000000002</v>
      </c>
      <c r="DG354" s="124">
        <v>3</v>
      </c>
      <c r="DH354" s="124">
        <f t="shared" si="1388"/>
        <v>59127.599999999991</v>
      </c>
      <c r="DI354" s="124"/>
      <c r="DJ354" s="124">
        <f t="shared" si="1389"/>
        <v>0</v>
      </c>
      <c r="DK354" s="124">
        <v>5</v>
      </c>
      <c r="DL354" s="129">
        <f t="shared" si="1380"/>
        <v>120601.53333333334</v>
      </c>
      <c r="DM354" s="124">
        <f t="shared" si="1353"/>
        <v>152</v>
      </c>
      <c r="DN354" s="124">
        <f t="shared" si="1353"/>
        <v>2979208.410333334</v>
      </c>
    </row>
    <row r="355" spans="1:118" ht="30" customHeight="1" x14ac:dyDescent="0.25">
      <c r="A355" s="104"/>
      <c r="B355" s="135">
        <v>309</v>
      </c>
      <c r="C355" s="235" t="s">
        <v>784</v>
      </c>
      <c r="D355" s="118" t="s">
        <v>785</v>
      </c>
      <c r="E355" s="107">
        <f t="shared" si="1312"/>
        <v>23460</v>
      </c>
      <c r="F355" s="108">
        <v>23500</v>
      </c>
      <c r="G355" s="136">
        <v>0.37</v>
      </c>
      <c r="H355" s="120">
        <v>1</v>
      </c>
      <c r="I355" s="121"/>
      <c r="J355" s="121"/>
      <c r="K355" s="121"/>
      <c r="L355" s="121"/>
      <c r="M355" s="122">
        <v>1.4</v>
      </c>
      <c r="N355" s="122">
        <v>1.68</v>
      </c>
      <c r="O355" s="122">
        <v>2.23</v>
      </c>
      <c r="P355" s="123">
        <v>2.57</v>
      </c>
      <c r="Q355" s="146">
        <v>17</v>
      </c>
      <c r="R355" s="124">
        <f t="shared" si="1169"/>
        <v>227279.92466666666</v>
      </c>
      <c r="S355" s="227">
        <v>41</v>
      </c>
      <c r="T355" s="124">
        <f t="shared" si="1392"/>
        <v>548145.70066666661</v>
      </c>
      <c r="U355" s="124">
        <v>15</v>
      </c>
      <c r="V355" s="124">
        <f t="shared" si="1317"/>
        <v>224423.73310000001</v>
      </c>
      <c r="W355" s="124"/>
      <c r="X355" s="124">
        <f t="shared" si="1318"/>
        <v>0</v>
      </c>
      <c r="Y355" s="124">
        <v>0</v>
      </c>
      <c r="Z355" s="124">
        <f t="shared" si="1355"/>
        <v>0</v>
      </c>
      <c r="AA355" s="124"/>
      <c r="AB355" s="124"/>
      <c r="AC355" s="124"/>
      <c r="AD355" s="124">
        <f t="shared" si="1319"/>
        <v>0</v>
      </c>
      <c r="AE355" s="124"/>
      <c r="AF355" s="124"/>
      <c r="AG355" s="124"/>
      <c r="AH355" s="124">
        <f t="shared" si="1320"/>
        <v>0</v>
      </c>
      <c r="AI355" s="124"/>
      <c r="AJ355" s="124"/>
      <c r="AK355" s="124">
        <v>50</v>
      </c>
      <c r="AL355" s="124">
        <f t="shared" si="1381"/>
        <v>668470.3666666667</v>
      </c>
      <c r="AM355" s="124">
        <v>0</v>
      </c>
      <c r="AN355" s="124">
        <f>(AM355*$E355*$G355*$H355*$M355*$AN$13)</f>
        <v>0</v>
      </c>
      <c r="AO355" s="124">
        <v>6</v>
      </c>
      <c r="AP355" s="124">
        <f t="shared" si="1356"/>
        <v>80216.443999999989</v>
      </c>
      <c r="AQ355" s="124">
        <v>70</v>
      </c>
      <c r="AR355" s="124">
        <f t="shared" si="1323"/>
        <v>1123030.216</v>
      </c>
      <c r="AS355" s="139"/>
      <c r="AT355" s="124">
        <f t="shared" si="1375"/>
        <v>0</v>
      </c>
      <c r="AU355" s="124">
        <v>11</v>
      </c>
      <c r="AV355" s="129">
        <f t="shared" si="1376"/>
        <v>176476.17680000002</v>
      </c>
      <c r="AW355" s="124"/>
      <c r="AX355" s="124">
        <f t="shared" si="1325"/>
        <v>0</v>
      </c>
      <c r="AY355" s="124">
        <v>0</v>
      </c>
      <c r="AZ355" s="124">
        <f t="shared" si="1326"/>
        <v>0</v>
      </c>
      <c r="BA355" s="124"/>
      <c r="BB355" s="124">
        <f t="shared" si="1327"/>
        <v>0</v>
      </c>
      <c r="BC355" s="124">
        <v>0</v>
      </c>
      <c r="BD355" s="124">
        <f t="shared" si="1328"/>
        <v>0</v>
      </c>
      <c r="BE355" s="124">
        <v>0</v>
      </c>
      <c r="BF355" s="124">
        <f t="shared" si="1329"/>
        <v>0</v>
      </c>
      <c r="BG355" s="124">
        <v>0</v>
      </c>
      <c r="BH355" s="124">
        <f t="shared" si="1330"/>
        <v>0</v>
      </c>
      <c r="BI355" s="124">
        <v>0</v>
      </c>
      <c r="BJ355" s="124">
        <f t="shared" si="1331"/>
        <v>0</v>
      </c>
      <c r="BK355" s="124">
        <v>2</v>
      </c>
      <c r="BL355" s="124">
        <f t="shared" si="1332"/>
        <v>32086.577600000008</v>
      </c>
      <c r="BM355" s="124">
        <v>0</v>
      </c>
      <c r="BN355" s="124">
        <f t="shared" si="1390"/>
        <v>0</v>
      </c>
      <c r="BO355" s="124">
        <v>0</v>
      </c>
      <c r="BP355" s="124">
        <f t="shared" si="1334"/>
        <v>0</v>
      </c>
      <c r="BQ355" s="124">
        <v>24</v>
      </c>
      <c r="BR355" s="124">
        <f t="shared" si="1382"/>
        <v>350035.39199999999</v>
      </c>
      <c r="BS355" s="124">
        <v>10</v>
      </c>
      <c r="BT355" s="124">
        <f t="shared" si="1383"/>
        <v>131263.27199999997</v>
      </c>
      <c r="BU355" s="124">
        <v>20</v>
      </c>
      <c r="BV355" s="124">
        <f t="shared" si="1377"/>
        <v>350035.39199999993</v>
      </c>
      <c r="BW355" s="124">
        <v>11</v>
      </c>
      <c r="BX355" s="129">
        <f t="shared" si="1384"/>
        <v>192519.4656</v>
      </c>
      <c r="BY355" s="124">
        <v>0</v>
      </c>
      <c r="BZ355" s="124">
        <f t="shared" si="1338"/>
        <v>0</v>
      </c>
      <c r="CA355" s="124">
        <v>0</v>
      </c>
      <c r="CB355" s="124">
        <f t="shared" si="1339"/>
        <v>0</v>
      </c>
      <c r="CC355" s="124">
        <v>0</v>
      </c>
      <c r="CD355" s="124">
        <f t="shared" si="1374"/>
        <v>0</v>
      </c>
      <c r="CE355" s="124">
        <v>4</v>
      </c>
      <c r="CF355" s="124">
        <f t="shared" si="1359"/>
        <v>58339.232000000004</v>
      </c>
      <c r="CG355" s="124"/>
      <c r="CH355" s="124">
        <f t="shared" si="1340"/>
        <v>0</v>
      </c>
      <c r="CI355" s="124"/>
      <c r="CJ355" s="124">
        <f t="shared" si="1391"/>
        <v>0</v>
      </c>
      <c r="CK355" s="124"/>
      <c r="CL355" s="124">
        <f>(CK355*$E355*$G355*$H355*$M355*$CL$13)</f>
        <v>0</v>
      </c>
      <c r="CM355" s="124">
        <v>3</v>
      </c>
      <c r="CN355" s="124">
        <f t="shared" si="1385"/>
        <v>36462.019999999997</v>
      </c>
      <c r="CO355" s="124">
        <v>10</v>
      </c>
      <c r="CP355" s="124">
        <f t="shared" ref="CP355:CP356" si="1395">(CO355*$E355*$G355*$H355*$M355*$CP$13)/12*11+(CO355*$F355*$G355*$H355*$M355*$CP$13)/12</f>
        <v>109386.06</v>
      </c>
      <c r="CQ355" s="124">
        <v>44</v>
      </c>
      <c r="CR355" s="124">
        <f t="shared" si="1386"/>
        <v>534776.29333333322</v>
      </c>
      <c r="CS355" s="124">
        <v>50</v>
      </c>
      <c r="CT355" s="124">
        <f t="shared" si="1345"/>
        <v>729240.39999999991</v>
      </c>
      <c r="CU355" s="124">
        <v>5</v>
      </c>
      <c r="CV355" s="124">
        <f t="shared" si="1387"/>
        <v>72924.039999999994</v>
      </c>
      <c r="CW355" s="124">
        <v>0</v>
      </c>
      <c r="CX355" s="124">
        <f t="shared" si="1346"/>
        <v>0</v>
      </c>
      <c r="CY355" s="140">
        <v>0</v>
      </c>
      <c r="CZ355" s="124">
        <f t="shared" si="1347"/>
        <v>0</v>
      </c>
      <c r="DA355" s="124">
        <v>0</v>
      </c>
      <c r="DB355" s="129">
        <f t="shared" si="1348"/>
        <v>0</v>
      </c>
      <c r="DC355" s="124"/>
      <c r="DD355" s="124">
        <f t="shared" si="1349"/>
        <v>0</v>
      </c>
      <c r="DE355" s="141">
        <v>25</v>
      </c>
      <c r="DF355" s="124">
        <f t="shared" si="1394"/>
        <v>364620.19999999995</v>
      </c>
      <c r="DG355" s="124">
        <v>5</v>
      </c>
      <c r="DH355" s="124">
        <f t="shared" si="1388"/>
        <v>72924.039999999994</v>
      </c>
      <c r="DI355" s="124">
        <v>15</v>
      </c>
      <c r="DJ355" s="124">
        <f t="shared" si="1389"/>
        <v>232315.15600000002</v>
      </c>
      <c r="DK355" s="124">
        <v>20</v>
      </c>
      <c r="DL355" s="129">
        <f t="shared" si="1380"/>
        <v>356980.53866666672</v>
      </c>
      <c r="DM355" s="124">
        <f t="shared" si="1353"/>
        <v>458</v>
      </c>
      <c r="DN355" s="124">
        <f t="shared" si="1353"/>
        <v>6671950.6410999987</v>
      </c>
    </row>
    <row r="356" spans="1:118" ht="36" customHeight="1" x14ac:dyDescent="0.25">
      <c r="A356" s="104"/>
      <c r="B356" s="135">
        <v>310</v>
      </c>
      <c r="C356" s="235" t="s">
        <v>786</v>
      </c>
      <c r="D356" s="118" t="s">
        <v>787</v>
      </c>
      <c r="E356" s="107">
        <f t="shared" si="1312"/>
        <v>23460</v>
      </c>
      <c r="F356" s="108">
        <v>23500</v>
      </c>
      <c r="G356" s="136">
        <v>1.19</v>
      </c>
      <c r="H356" s="120">
        <v>1</v>
      </c>
      <c r="I356" s="121"/>
      <c r="J356" s="121"/>
      <c r="K356" s="121"/>
      <c r="L356" s="150"/>
      <c r="M356" s="122">
        <v>1.4</v>
      </c>
      <c r="N356" s="122">
        <v>1.68</v>
      </c>
      <c r="O356" s="122">
        <v>2.23</v>
      </c>
      <c r="P356" s="123">
        <v>2.57</v>
      </c>
      <c r="Q356" s="124">
        <v>1</v>
      </c>
      <c r="R356" s="124">
        <f t="shared" si="1169"/>
        <v>42998.904666666662</v>
      </c>
      <c r="S356" s="227">
        <v>0</v>
      </c>
      <c r="T356" s="124">
        <f t="shared" si="1392"/>
        <v>0</v>
      </c>
      <c r="U356" s="124">
        <v>10</v>
      </c>
      <c r="V356" s="124">
        <f t="shared" si="1317"/>
        <v>481196.8331333333</v>
      </c>
      <c r="W356" s="124"/>
      <c r="X356" s="124">
        <f t="shared" si="1318"/>
        <v>0</v>
      </c>
      <c r="Y356" s="124">
        <v>62</v>
      </c>
      <c r="Z356" s="124">
        <f t="shared" si="1355"/>
        <v>3150681.4453333328</v>
      </c>
      <c r="AA356" s="124"/>
      <c r="AB356" s="124"/>
      <c r="AC356" s="124"/>
      <c r="AD356" s="124">
        <f t="shared" si="1319"/>
        <v>0</v>
      </c>
      <c r="AE356" s="124"/>
      <c r="AF356" s="124"/>
      <c r="AG356" s="124"/>
      <c r="AH356" s="124">
        <f t="shared" si="1320"/>
        <v>0</v>
      </c>
      <c r="AI356" s="124"/>
      <c r="AJ356" s="124"/>
      <c r="AK356" s="124">
        <v>0</v>
      </c>
      <c r="AL356" s="124">
        <f t="shared" si="1372"/>
        <v>0</v>
      </c>
      <c r="AM356" s="124">
        <v>0</v>
      </c>
      <c r="AN356" s="124">
        <f>(AM356*$E356*$G356*$H356*$M356*$AN$13)</f>
        <v>0</v>
      </c>
      <c r="AO356" s="124">
        <v>1</v>
      </c>
      <c r="AP356" s="124">
        <f t="shared" si="1356"/>
        <v>42998.904666666662</v>
      </c>
      <c r="AQ356" s="124"/>
      <c r="AR356" s="124">
        <f t="shared" si="1323"/>
        <v>0</v>
      </c>
      <c r="AS356" s="140">
        <v>125</v>
      </c>
      <c r="AT356" s="124">
        <f t="shared" ref="AT356" si="1396">(AS356*$E356*$G356*$H356*$N356*$AT$13)/12*4+(AS356*$E356*$G356*$H356*$N356*$AT$15)/12*7+(AS356*$F356*$G356*$H356*$N356*$AT$15)/12</f>
        <v>7622616.4000000004</v>
      </c>
      <c r="AU356" s="124">
        <v>0</v>
      </c>
      <c r="AV356" s="129">
        <f>(AU356*$E356*$G356*$H356*$N356*$AV$13)</f>
        <v>0</v>
      </c>
      <c r="AW356" s="124"/>
      <c r="AX356" s="124">
        <f t="shared" si="1325"/>
        <v>0</v>
      </c>
      <c r="AY356" s="124"/>
      <c r="AZ356" s="124">
        <f t="shared" si="1326"/>
        <v>0</v>
      </c>
      <c r="BA356" s="124"/>
      <c r="BB356" s="124">
        <f t="shared" si="1327"/>
        <v>0</v>
      </c>
      <c r="BC356" s="124">
        <v>0</v>
      </c>
      <c r="BD356" s="124">
        <f t="shared" si="1328"/>
        <v>0</v>
      </c>
      <c r="BE356" s="124">
        <v>0</v>
      </c>
      <c r="BF356" s="124">
        <f t="shared" si="1329"/>
        <v>0</v>
      </c>
      <c r="BG356" s="124">
        <v>0</v>
      </c>
      <c r="BH356" s="124">
        <f t="shared" si="1330"/>
        <v>0</v>
      </c>
      <c r="BI356" s="124">
        <v>0</v>
      </c>
      <c r="BJ356" s="124">
        <f>(BI356*$E356*$G356*$H356*$M356*$BJ$13)</f>
        <v>0</v>
      </c>
      <c r="BK356" s="124">
        <v>0</v>
      </c>
      <c r="BL356" s="124">
        <f t="shared" si="1332"/>
        <v>0</v>
      </c>
      <c r="BM356" s="124">
        <v>0</v>
      </c>
      <c r="BN356" s="124">
        <f t="shared" si="1390"/>
        <v>0</v>
      </c>
      <c r="BO356" s="124">
        <v>0</v>
      </c>
      <c r="BP356" s="124">
        <f t="shared" si="1334"/>
        <v>0</v>
      </c>
      <c r="BQ356" s="124">
        <v>2</v>
      </c>
      <c r="BR356" s="124">
        <f t="shared" si="1382"/>
        <v>93815.791999999987</v>
      </c>
      <c r="BS356" s="124"/>
      <c r="BT356" s="124">
        <f>(BS356*$E356*$G356*$H356*$N356*$BT$13)</f>
        <v>0</v>
      </c>
      <c r="BU356" s="124">
        <v>0</v>
      </c>
      <c r="BV356" s="124">
        <f>(BU356*$E356*$G356*$H356*$N356*$BV$13)</f>
        <v>0</v>
      </c>
      <c r="BW356" s="124">
        <v>3</v>
      </c>
      <c r="BX356" s="129">
        <f t="shared" si="1384"/>
        <v>168868.42559999996</v>
      </c>
      <c r="BY356" s="124">
        <v>0</v>
      </c>
      <c r="BZ356" s="124">
        <f t="shared" si="1338"/>
        <v>0</v>
      </c>
      <c r="CA356" s="124">
        <v>0</v>
      </c>
      <c r="CB356" s="124">
        <f t="shared" si="1339"/>
        <v>0</v>
      </c>
      <c r="CC356" s="124">
        <v>12</v>
      </c>
      <c r="CD356" s="124">
        <f>(CC356*$E356*$G356*$H356*$M356*$CD$13)/12*11+(CC356*$F356*$G356*$H356*$M356*$CD$13)/12</f>
        <v>469078.9599999999</v>
      </c>
      <c r="CE356" s="124">
        <v>0</v>
      </c>
      <c r="CF356" s="124">
        <f>(CE356*$E356*$G356*$H356*$N356*$CF$13)</f>
        <v>0</v>
      </c>
      <c r="CG356" s="124">
        <v>0</v>
      </c>
      <c r="CH356" s="124">
        <f t="shared" si="1340"/>
        <v>0</v>
      </c>
      <c r="CI356" s="124"/>
      <c r="CJ356" s="124">
        <f t="shared" si="1391"/>
        <v>0</v>
      </c>
      <c r="CK356" s="124"/>
      <c r="CL356" s="124">
        <f>(CK356*$E356*$G356*$H356*$M356*$CL$13)</f>
        <v>0</v>
      </c>
      <c r="CM356" s="124">
        <v>0</v>
      </c>
      <c r="CN356" s="124">
        <f>(CM356*$E356*$G356*$H356*$M356*$CN$13)</f>
        <v>0</v>
      </c>
      <c r="CO356" s="124">
        <v>1</v>
      </c>
      <c r="CP356" s="124">
        <f t="shared" si="1395"/>
        <v>35180.921999999991</v>
      </c>
      <c r="CQ356" s="124">
        <v>0</v>
      </c>
      <c r="CR356" s="124">
        <f>(CQ356*$E356*$G356*$H356*$M356*$CR$13)</f>
        <v>0</v>
      </c>
      <c r="CS356" s="124"/>
      <c r="CT356" s="124">
        <f>(CS356*$E356*$G356*$H356*$N356*$CT$13)</f>
        <v>0</v>
      </c>
      <c r="CU356" s="124">
        <v>0</v>
      </c>
      <c r="CV356" s="124">
        <f>(CU356*$E356*$G356*$H356*$N356*$CV$13)</f>
        <v>0</v>
      </c>
      <c r="CW356" s="124">
        <v>0</v>
      </c>
      <c r="CX356" s="124">
        <f t="shared" si="1346"/>
        <v>0</v>
      </c>
      <c r="CY356" s="140"/>
      <c r="CZ356" s="124">
        <f t="shared" si="1347"/>
        <v>0</v>
      </c>
      <c r="DA356" s="124">
        <v>0</v>
      </c>
      <c r="DB356" s="129">
        <f t="shared" si="1348"/>
        <v>0</v>
      </c>
      <c r="DC356" s="124">
        <v>0</v>
      </c>
      <c r="DD356" s="124">
        <f t="shared" si="1349"/>
        <v>0</v>
      </c>
      <c r="DE356" s="141"/>
      <c r="DF356" s="124">
        <f>(DE356*$E356*$G356*$H356*$N356*$DF$13)</f>
        <v>0</v>
      </c>
      <c r="DG356" s="124">
        <v>0</v>
      </c>
      <c r="DH356" s="124">
        <f>(DG356*$E356*$G356*$H356*$N356*$DH$13)</f>
        <v>0</v>
      </c>
      <c r="DI356" s="124"/>
      <c r="DJ356" s="124">
        <f>(DI356*$E356*$G356*$H356*$O356*$DJ$13)</f>
        <v>0</v>
      </c>
      <c r="DK356" s="124">
        <v>1</v>
      </c>
      <c r="DL356" s="129">
        <f t="shared" si="1380"/>
        <v>57406.329866666667</v>
      </c>
      <c r="DM356" s="124">
        <f t="shared" si="1353"/>
        <v>218</v>
      </c>
      <c r="DN356" s="124">
        <f t="shared" si="1353"/>
        <v>12164842.917266663</v>
      </c>
    </row>
    <row r="357" spans="1:118" s="236" customFormat="1" ht="15.75" customHeight="1" x14ac:dyDescent="0.25">
      <c r="A357" s="104">
        <v>32</v>
      </c>
      <c r="B357" s="143"/>
      <c r="C357" s="143"/>
      <c r="D357" s="106" t="s">
        <v>788</v>
      </c>
      <c r="E357" s="107">
        <f t="shared" si="1312"/>
        <v>23460</v>
      </c>
      <c r="F357" s="108">
        <v>23500</v>
      </c>
      <c r="G357" s="144"/>
      <c r="H357" s="120"/>
      <c r="I357" s="121"/>
      <c r="J357" s="121"/>
      <c r="K357" s="121"/>
      <c r="L357" s="121"/>
      <c r="M357" s="133">
        <v>1.4</v>
      </c>
      <c r="N357" s="133">
        <v>1.68</v>
      </c>
      <c r="O357" s="133">
        <v>2.23</v>
      </c>
      <c r="P357" s="134">
        <v>2.57</v>
      </c>
      <c r="Q357" s="115">
        <f t="shared" ref="Q357" si="1397">SUM(Q358:Q376)</f>
        <v>755</v>
      </c>
      <c r="R357" s="115">
        <f t="shared" ref="R357:Z357" si="1398">SUM(R358:R376)</f>
        <v>43434386.010400005</v>
      </c>
      <c r="S357" s="115">
        <f t="shared" si="1398"/>
        <v>566</v>
      </c>
      <c r="T357" s="115">
        <f t="shared" si="1398"/>
        <v>27939170.643999998</v>
      </c>
      <c r="U357" s="115">
        <f t="shared" si="1398"/>
        <v>382</v>
      </c>
      <c r="V357" s="115">
        <f t="shared" si="1398"/>
        <v>20521467.901498664</v>
      </c>
      <c r="W357" s="115">
        <f t="shared" si="1398"/>
        <v>62</v>
      </c>
      <c r="X357" s="115">
        <f t="shared" si="1398"/>
        <v>2881519.8595866663</v>
      </c>
      <c r="Y357" s="115">
        <f t="shared" si="1398"/>
        <v>85</v>
      </c>
      <c r="Z357" s="115">
        <f t="shared" si="1398"/>
        <v>5797885.8746666657</v>
      </c>
      <c r="AA357" s="115"/>
      <c r="AB357" s="115"/>
      <c r="AC357" s="115">
        <f>SUM(AC358:AC376)</f>
        <v>0</v>
      </c>
      <c r="AD357" s="115">
        <f>SUM(AD358:AD376)</f>
        <v>0</v>
      </c>
      <c r="AE357" s="115">
        <f t="shared" ref="AE357:AF357" si="1399">SUM(AE358:AE376)</f>
        <v>0</v>
      </c>
      <c r="AF357" s="115">
        <f t="shared" si="1399"/>
        <v>0</v>
      </c>
      <c r="AG357" s="115">
        <f>SUM(AG358:AG376)</f>
        <v>301</v>
      </c>
      <c r="AH357" s="115">
        <f>SUM(AH358:AH376)</f>
        <v>14665372.639866665</v>
      </c>
      <c r="AI357" s="115"/>
      <c r="AJ357" s="115"/>
      <c r="AK357" s="115">
        <f t="shared" ref="AK357:CV357" si="1400">SUM(AK358:AK376)</f>
        <v>0</v>
      </c>
      <c r="AL357" s="115">
        <f t="shared" si="1400"/>
        <v>0</v>
      </c>
      <c r="AM357" s="115">
        <f t="shared" si="1400"/>
        <v>494</v>
      </c>
      <c r="AN357" s="115">
        <f t="shared" si="1400"/>
        <v>26013470.118533332</v>
      </c>
      <c r="AO357" s="115">
        <f t="shared" si="1400"/>
        <v>1172</v>
      </c>
      <c r="AP357" s="115">
        <f t="shared" si="1400"/>
        <v>53468885.018266685</v>
      </c>
      <c r="AQ357" s="115">
        <f t="shared" si="1400"/>
        <v>675</v>
      </c>
      <c r="AR357" s="115">
        <f t="shared" si="1400"/>
        <v>34379727.252639994</v>
      </c>
      <c r="AS357" s="115">
        <f t="shared" si="1400"/>
        <v>19</v>
      </c>
      <c r="AT357" s="115">
        <f t="shared" si="1400"/>
        <v>1521448.6111999999</v>
      </c>
      <c r="AU357" s="115">
        <f t="shared" si="1400"/>
        <v>48</v>
      </c>
      <c r="AV357" s="115">
        <f t="shared" si="1400"/>
        <v>2628064.1464</v>
      </c>
      <c r="AW357" s="115">
        <f t="shared" si="1400"/>
        <v>0</v>
      </c>
      <c r="AX357" s="115">
        <f t="shared" si="1400"/>
        <v>0</v>
      </c>
      <c r="AY357" s="115">
        <f t="shared" si="1400"/>
        <v>0</v>
      </c>
      <c r="AZ357" s="115">
        <f t="shared" si="1400"/>
        <v>0</v>
      </c>
      <c r="BA357" s="115">
        <f t="shared" si="1400"/>
        <v>0</v>
      </c>
      <c r="BB357" s="115">
        <f t="shared" si="1400"/>
        <v>0</v>
      </c>
      <c r="BC357" s="115">
        <f t="shared" si="1400"/>
        <v>0</v>
      </c>
      <c r="BD357" s="115">
        <f t="shared" si="1400"/>
        <v>0</v>
      </c>
      <c r="BE357" s="115">
        <f t="shared" si="1400"/>
        <v>0</v>
      </c>
      <c r="BF357" s="115">
        <f t="shared" si="1400"/>
        <v>0</v>
      </c>
      <c r="BG357" s="115">
        <f t="shared" si="1400"/>
        <v>0</v>
      </c>
      <c r="BH357" s="115">
        <f t="shared" si="1400"/>
        <v>0</v>
      </c>
      <c r="BI357" s="115">
        <f t="shared" si="1400"/>
        <v>98</v>
      </c>
      <c r="BJ357" s="115">
        <f t="shared" si="1400"/>
        <v>4674233.8719999995</v>
      </c>
      <c r="BK357" s="115">
        <f t="shared" si="1400"/>
        <v>271</v>
      </c>
      <c r="BL357" s="115">
        <f t="shared" si="1400"/>
        <v>13420774.764320001</v>
      </c>
      <c r="BM357" s="115">
        <f t="shared" si="1400"/>
        <v>0</v>
      </c>
      <c r="BN357" s="115">
        <f t="shared" si="1400"/>
        <v>0</v>
      </c>
      <c r="BO357" s="115">
        <f t="shared" si="1400"/>
        <v>0</v>
      </c>
      <c r="BP357" s="115">
        <f t="shared" si="1400"/>
        <v>0</v>
      </c>
      <c r="BQ357" s="115">
        <f t="shared" si="1400"/>
        <v>93</v>
      </c>
      <c r="BR357" s="115">
        <f t="shared" si="1400"/>
        <v>4222104.8239999991</v>
      </c>
      <c r="BS357" s="115">
        <f t="shared" si="1400"/>
        <v>0</v>
      </c>
      <c r="BT357" s="115">
        <f t="shared" si="1400"/>
        <v>0</v>
      </c>
      <c r="BU357" s="115">
        <f t="shared" si="1400"/>
        <v>80</v>
      </c>
      <c r="BV357" s="115">
        <f t="shared" si="1400"/>
        <v>4088318.7743999995</v>
      </c>
      <c r="BW357" s="115">
        <f t="shared" si="1400"/>
        <v>101</v>
      </c>
      <c r="BX357" s="115">
        <f t="shared" si="1400"/>
        <v>5417980.2431999994</v>
      </c>
      <c r="BY357" s="115">
        <f t="shared" si="1400"/>
        <v>0</v>
      </c>
      <c r="BZ357" s="115">
        <f t="shared" si="1400"/>
        <v>0</v>
      </c>
      <c r="CA357" s="115">
        <f t="shared" si="1400"/>
        <v>0</v>
      </c>
      <c r="CB357" s="115">
        <f t="shared" si="1400"/>
        <v>0</v>
      </c>
      <c r="CC357" s="115">
        <f t="shared" si="1400"/>
        <v>116</v>
      </c>
      <c r="CD357" s="115">
        <f t="shared" si="1400"/>
        <v>3867273.5266666664</v>
      </c>
      <c r="CE357" s="115">
        <f t="shared" si="1400"/>
        <v>38</v>
      </c>
      <c r="CF357" s="115">
        <f t="shared" si="1400"/>
        <v>1898311.3072000002</v>
      </c>
      <c r="CG357" s="115">
        <f t="shared" si="1400"/>
        <v>0</v>
      </c>
      <c r="CH357" s="115">
        <f t="shared" si="1400"/>
        <v>0</v>
      </c>
      <c r="CI357" s="115">
        <f t="shared" si="1400"/>
        <v>0</v>
      </c>
      <c r="CJ357" s="115">
        <f t="shared" si="1400"/>
        <v>0</v>
      </c>
      <c r="CK357" s="115">
        <f t="shared" si="1400"/>
        <v>62</v>
      </c>
      <c r="CL357" s="115">
        <f t="shared" si="1400"/>
        <v>1401192.7253333335</v>
      </c>
      <c r="CM357" s="115">
        <f t="shared" si="1400"/>
        <v>52</v>
      </c>
      <c r="CN357" s="115">
        <f t="shared" si="1400"/>
        <v>1464065.0733333332</v>
      </c>
      <c r="CO357" s="115">
        <f t="shared" si="1400"/>
        <v>129</v>
      </c>
      <c r="CP357" s="115">
        <f t="shared" si="1400"/>
        <v>5073739.3559999997</v>
      </c>
      <c r="CQ357" s="115">
        <f t="shared" si="1400"/>
        <v>39</v>
      </c>
      <c r="CR357" s="115">
        <f t="shared" si="1400"/>
        <v>1447312.2533333334</v>
      </c>
      <c r="CS357" s="115">
        <f t="shared" si="1400"/>
        <v>206</v>
      </c>
      <c r="CT357" s="115">
        <f t="shared" si="1400"/>
        <v>9992643.2367999982</v>
      </c>
      <c r="CU357" s="115">
        <f t="shared" si="1400"/>
        <v>50</v>
      </c>
      <c r="CV357" s="115">
        <f t="shared" si="1400"/>
        <v>1825071.9200000002</v>
      </c>
      <c r="CW357" s="115">
        <f t="shared" ref="CW357:DN357" si="1401">SUM(CW358:CW376)</f>
        <v>0</v>
      </c>
      <c r="CX357" s="115">
        <f t="shared" si="1401"/>
        <v>0</v>
      </c>
      <c r="CY357" s="115">
        <f t="shared" si="1401"/>
        <v>0</v>
      </c>
      <c r="CZ357" s="115">
        <f t="shared" si="1401"/>
        <v>0</v>
      </c>
      <c r="DA357" s="115">
        <f t="shared" si="1401"/>
        <v>0</v>
      </c>
      <c r="DB357" s="115">
        <f t="shared" si="1401"/>
        <v>0</v>
      </c>
      <c r="DC357" s="115">
        <f t="shared" si="1401"/>
        <v>0</v>
      </c>
      <c r="DD357" s="115">
        <f t="shared" si="1401"/>
        <v>0</v>
      </c>
      <c r="DE357" s="115">
        <f t="shared" si="1401"/>
        <v>1</v>
      </c>
      <c r="DF357" s="115">
        <f t="shared" si="1401"/>
        <v>33899.823999999993</v>
      </c>
      <c r="DG357" s="115">
        <f t="shared" si="1401"/>
        <v>37</v>
      </c>
      <c r="DH357" s="115">
        <f t="shared" si="1401"/>
        <v>1834138.1519999998</v>
      </c>
      <c r="DI357" s="115">
        <f t="shared" si="1401"/>
        <v>0</v>
      </c>
      <c r="DJ357" s="115">
        <f t="shared" si="1401"/>
        <v>0</v>
      </c>
      <c r="DK357" s="115">
        <f t="shared" si="1401"/>
        <v>16</v>
      </c>
      <c r="DL357" s="115">
        <f t="shared" si="1401"/>
        <v>859454.76714666653</v>
      </c>
      <c r="DM357" s="115">
        <f t="shared" si="1401"/>
        <v>5948</v>
      </c>
      <c r="DN357" s="115">
        <f t="shared" si="1401"/>
        <v>294771912.69679201</v>
      </c>
    </row>
    <row r="358" spans="1:118" ht="30" customHeight="1" x14ac:dyDescent="0.25">
      <c r="A358" s="104"/>
      <c r="B358" s="135">
        <v>311</v>
      </c>
      <c r="C358" s="238" t="s">
        <v>789</v>
      </c>
      <c r="D358" s="118" t="s">
        <v>790</v>
      </c>
      <c r="E358" s="107">
        <f t="shared" si="1312"/>
        <v>23460</v>
      </c>
      <c r="F358" s="108">
        <v>23500</v>
      </c>
      <c r="G358" s="136">
        <v>1.1499999999999999</v>
      </c>
      <c r="H358" s="120">
        <v>1</v>
      </c>
      <c r="I358" s="121"/>
      <c r="J358" s="121"/>
      <c r="K358" s="121"/>
      <c r="L358" s="121"/>
      <c r="M358" s="122">
        <v>1.4</v>
      </c>
      <c r="N358" s="122">
        <v>1.68</v>
      </c>
      <c r="O358" s="122">
        <v>2.23</v>
      </c>
      <c r="P358" s="123">
        <v>2.57</v>
      </c>
      <c r="Q358" s="146">
        <v>17</v>
      </c>
      <c r="R358" s="124">
        <f t="shared" si="1169"/>
        <v>706410.57666666654</v>
      </c>
      <c r="S358" s="227">
        <v>60</v>
      </c>
      <c r="T358" s="124">
        <f t="shared" si="1392"/>
        <v>2493213.7999999993</v>
      </c>
      <c r="U358" s="124">
        <v>3</v>
      </c>
      <c r="V358" s="124">
        <f t="shared" ref="V358:V376" si="1402">(U358*$E358*$G358*$H358*$M358*$V$13)/12*11+(U358*$F358*$G358*$H358*$M358*$V$13)/12</f>
        <v>139506.64489999998</v>
      </c>
      <c r="W358" s="124">
        <v>0</v>
      </c>
      <c r="X358" s="124">
        <f t="shared" ref="X358:X373" si="1403">(W358*$E358*$G358*$H358*$M358*$X$13)</f>
        <v>0</v>
      </c>
      <c r="Y358" s="124">
        <v>1</v>
      </c>
      <c r="Z358" s="124">
        <f t="shared" ref="Z358:Z376" si="1404">(Y358*$E358*$G358*$H358*$M358*$Z$13)/12*4+(Y358*$E358*$G358*$H358*$M358*$Z$15)/12*7+(Y358*$F358*$G358*$H358*$M358*$Z$15)/12</f>
        <v>49109.29333333332</v>
      </c>
      <c r="AA358" s="124"/>
      <c r="AB358" s="124"/>
      <c r="AC358" s="124"/>
      <c r="AD358" s="124">
        <f t="shared" ref="AD358:AD375" si="1405">(AC358*$E358*$G358*$H358*$M358*$AD$13)</f>
        <v>0</v>
      </c>
      <c r="AE358" s="124"/>
      <c r="AF358" s="124"/>
      <c r="AG358" s="124">
        <v>13</v>
      </c>
      <c r="AH358" s="124">
        <f t="shared" ref="AH358:AH376" si="1406">(AG358*$E358*$G358*$H358*$M358*$AH$13)/12*11+(AG358*$F358*$G358*$H358*$M358*$AH$13)/12</f>
        <v>540196.32333333336</v>
      </c>
      <c r="AI358" s="124"/>
      <c r="AJ358" s="124"/>
      <c r="AK358" s="125"/>
      <c r="AL358" s="124">
        <f t="shared" ref="AL358:AL375" si="1407">(AK358*$E358*$G358*$H358*$M358*$AL$13)</f>
        <v>0</v>
      </c>
      <c r="AM358" s="124">
        <v>23</v>
      </c>
      <c r="AN358" s="124">
        <f t="shared" ref="AN358:AN376" si="1408">(AM358*$E358*$G358*$H358*$M358*$AN$13)/12*11+(AM358*$F358*$G358*$H358*$M358*$AN$13)/12</f>
        <v>955731.95666666667</v>
      </c>
      <c r="AO358" s="124">
        <v>46</v>
      </c>
      <c r="AP358" s="124">
        <f t="shared" ref="AP358:AP376" si="1409">(AO358*$E358*$G358*$H358*$M358*$AP$13)/12*11+(AO358*$F358*$G358*$H358*$M358*$AP$13)/12</f>
        <v>1911463.9133333333</v>
      </c>
      <c r="AQ358" s="124">
        <v>50</v>
      </c>
      <c r="AR358" s="124">
        <f t="shared" ref="AR358:AR376" si="1410">(AQ358*$E358*$G358*$H358*$N358*$AR$13)/12*11+(AQ358*$F358*$G358*$H358*$N358*$AR$13)/12</f>
        <v>2493213.8000000003</v>
      </c>
      <c r="AS358" s="139">
        <v>0</v>
      </c>
      <c r="AT358" s="124">
        <f>(AS358*$E358*$G358*$H358*$N358*$AT$13)/12*4+(AS358*$E358*$G358*$H358*$N358*$AT$15)/12*8</f>
        <v>0</v>
      </c>
      <c r="AU358" s="124">
        <v>1</v>
      </c>
      <c r="AV358" s="129">
        <f t="shared" ref="AV358:AV359" si="1411">(AU358*$E358*$G358*$H358*$N358*$AV$13)/12*11+(AU358*$F358*$G358*$H358*$N358*$AV$13)/12</f>
        <v>49864.275999999991</v>
      </c>
      <c r="AW358" s="124"/>
      <c r="AX358" s="124">
        <f t="shared" ref="AX358:AX375" si="1412">(AW358*$E358*$G358*$H358*$M358*$AX$13)</f>
        <v>0</v>
      </c>
      <c r="AY358" s="124"/>
      <c r="AZ358" s="124">
        <f t="shared" ref="AZ358:AZ376" si="1413">(AY358*$E358*$G358*$H358*$M358*$AZ$13)</f>
        <v>0</v>
      </c>
      <c r="BA358" s="124"/>
      <c r="BB358" s="124">
        <f t="shared" ref="BB358:BB375" si="1414">(BA358*$E358*$G358*$H358*$M358*$BB$13)</f>
        <v>0</v>
      </c>
      <c r="BC358" s="124">
        <v>0</v>
      </c>
      <c r="BD358" s="124">
        <f t="shared" ref="BD358:BD375" si="1415">(BC358*$E358*$G358*$H358*$M358*$BD$13)</f>
        <v>0</v>
      </c>
      <c r="BE358" s="124">
        <v>0</v>
      </c>
      <c r="BF358" s="124">
        <f t="shared" ref="BF358:BF375" si="1416">(BE358*$E358*$G358*$H358*$M358*$BF$13)</f>
        <v>0</v>
      </c>
      <c r="BG358" s="124">
        <v>0</v>
      </c>
      <c r="BH358" s="124">
        <f t="shared" ref="BH358:BH375" si="1417">(BG358*$E358*$G358*$H358*$M358*$BH$13)</f>
        <v>0</v>
      </c>
      <c r="BI358" s="124">
        <v>12</v>
      </c>
      <c r="BJ358" s="124">
        <f t="shared" ref="BJ358:BJ375" si="1418">(BI358*$E358*$G358*$H358*$M358*$BJ$13)/12*11+(BI358*$F358*$G358*$H358*$M358*$BJ$13)/12</f>
        <v>543973.91999999993</v>
      </c>
      <c r="BK358" s="124">
        <v>35</v>
      </c>
      <c r="BL358" s="124">
        <f t="shared" ref="BL358:BL376" si="1419">(BK358*$E358*$G358*$H358*$N358*$BL$13)/12*11+(BK358*$F358*$G358*$H358*$N358*$BL$13)/12</f>
        <v>1745249.6599999997</v>
      </c>
      <c r="BM358" s="124">
        <v>0</v>
      </c>
      <c r="BN358" s="124">
        <f t="shared" ref="BN358:BN375" si="1420">(BM358*$E358*$G358*$H358*$N358*$BN$13)</f>
        <v>0</v>
      </c>
      <c r="BO358" s="124">
        <v>0</v>
      </c>
      <c r="BP358" s="124">
        <f t="shared" ref="BP358:BP375" si="1421">(BO358*$E358*$G358*$H358*$N358*$BP$13)</f>
        <v>0</v>
      </c>
      <c r="BQ358" s="124">
        <v>6</v>
      </c>
      <c r="BR358" s="124">
        <f t="shared" ref="BR358:BR376" si="1422">(BQ358*$E358*$G358*$H358*$N358*$BR$13)/12*11+(BQ358*$F358*$G358*$H358*$N358*$BR$13)/12</f>
        <v>271986.96000000002</v>
      </c>
      <c r="BS358" s="124"/>
      <c r="BT358" s="124">
        <f t="shared" ref="BT358:BT375" si="1423">(BS358*$E358*$G358*$H358*$N358*$BT$13)</f>
        <v>0</v>
      </c>
      <c r="BU358" s="124">
        <v>10</v>
      </c>
      <c r="BV358" s="124">
        <f t="shared" ref="BV358:BV366" si="1424">(BU358*$E358*$G358*$H358*$N358*$BV$13)/12*11+(BU358*$F358*$G358*$H358*$N358*$BV$13)/12</f>
        <v>543973.92000000004</v>
      </c>
      <c r="BW358" s="124">
        <v>10</v>
      </c>
      <c r="BX358" s="129">
        <f t="shared" ref="BX358:BX359" si="1425">(BW358*$E358*$G358*$H358*$N358*$BX$13)/12*11+(BW358*$F358*$G358*$H358*$N358*$BX$13)/12</f>
        <v>543973.92000000004</v>
      </c>
      <c r="BY358" s="124">
        <v>0</v>
      </c>
      <c r="BZ358" s="124">
        <f t="shared" ref="BZ358:BZ375" si="1426">(BY358*$E358*$G358*$H358*$M358*$BZ$13)</f>
        <v>0</v>
      </c>
      <c r="CA358" s="124">
        <v>0</v>
      </c>
      <c r="CB358" s="124">
        <f t="shared" ref="CB358:CB375" si="1427">(CA358*$E358*$G358*$H358*$M358*$CB$13)</f>
        <v>0</v>
      </c>
      <c r="CC358" s="124">
        <v>0</v>
      </c>
      <c r="CD358" s="124">
        <f>(CC358*$E358*$G358*$H358*$M358*$CD$13)</f>
        <v>0</v>
      </c>
      <c r="CE358" s="124">
        <v>2</v>
      </c>
      <c r="CF358" s="124">
        <f t="shared" ref="CF358:CF376" si="1428">(CE358*$E358*$G358*$H358*$N358*$CF$13)/12*11+(CE358*$F358*$G358*$H358*$N358*$CF$13)/12</f>
        <v>90662.319999999992</v>
      </c>
      <c r="CG358" s="124"/>
      <c r="CH358" s="124">
        <f t="shared" ref="CH358:CH375" si="1429">(CG358*$E358*$G358*$H358*$M358*$CH$13)</f>
        <v>0</v>
      </c>
      <c r="CI358" s="124"/>
      <c r="CJ358" s="124">
        <f t="shared" ref="CJ358:CJ375" si="1430">(CI358*$E358*$G358*$H358*$M358*$CJ$13)</f>
        <v>0</v>
      </c>
      <c r="CK358" s="124"/>
      <c r="CL358" s="124">
        <f t="shared" ref="CL358:CL369" si="1431">(CK358*$E358*$G358*$H358*$M358*$CL$13)</f>
        <v>0</v>
      </c>
      <c r="CM358" s="124">
        <v>2</v>
      </c>
      <c r="CN358" s="124">
        <f t="shared" ref="CN358:CN359" si="1432">(CM358*$E358*$G358*$H358*$M358*$CN$13)/12*11+(CM358*$F358*$G358*$H358*$M358*$CN$13)/12</f>
        <v>75551.933333333305</v>
      </c>
      <c r="CO358" s="124">
        <v>1</v>
      </c>
      <c r="CP358" s="124">
        <f t="shared" ref="CP358:CP376" si="1433">(CO358*$E358*$G358*$H358*$M358*$CP$13)/12*11+(CO358*$F358*$G358*$H358*$M358*$CP$13)/12</f>
        <v>33998.369999999995</v>
      </c>
      <c r="CQ358" s="124">
        <v>4</v>
      </c>
      <c r="CR358" s="124">
        <f t="shared" ref="CR358:CR363" si="1434">(CQ358*$E358*$G358*$H358*$M358*$CR$13)/12*11+(CQ358*$F358*$G358*$H358*$M358*$CR$13)/12</f>
        <v>151103.86666666661</v>
      </c>
      <c r="CS358" s="124">
        <v>23</v>
      </c>
      <c r="CT358" s="124">
        <f t="shared" ref="CT358:CT375" si="1435">(CS358*$E358*$G358*$H358*$N358*$CT$13)/12*11+(CS358*$F358*$G358*$H358*$N358*$CT$13)/12</f>
        <v>1042616.6799999999</v>
      </c>
      <c r="CU358" s="124">
        <v>10</v>
      </c>
      <c r="CV358" s="124">
        <f t="shared" ref="CV358:CV371" si="1436">(CU358*$E358*$G358*$H358*$N358*$CV$13)/12*11+(CU358*$F358*$G358*$H358*$N358*$CV$13)/12</f>
        <v>453311.6</v>
      </c>
      <c r="CW358" s="124">
        <v>0</v>
      </c>
      <c r="CX358" s="124">
        <f t="shared" ref="CX358:CX375" si="1437">(CW358*$E358*$G358*$H358*$N358*$CX$13)</f>
        <v>0</v>
      </c>
      <c r="CY358" s="140"/>
      <c r="CZ358" s="124">
        <f t="shared" ref="CZ358:CZ375" si="1438">(CY358*$E358*$G358*$H358*$N358*$CZ$13)</f>
        <v>0</v>
      </c>
      <c r="DA358" s="124">
        <v>0</v>
      </c>
      <c r="DB358" s="129">
        <f t="shared" ref="DB358:DB375" si="1439">(DA358*$E358*$G358*$H358*$N358*$DB$13)</f>
        <v>0</v>
      </c>
      <c r="DC358" s="124">
        <v>0</v>
      </c>
      <c r="DD358" s="124">
        <f t="shared" ref="DD358:DD375" si="1440">(DC358*$E358*$G358*$H358*$N358*$DD$13)</f>
        <v>0</v>
      </c>
      <c r="DE358" s="141"/>
      <c r="DF358" s="124">
        <f t="shared" ref="DF358:DF369" si="1441">(DE358*$E358*$G358*$H358*$N358*$DF$13)</f>
        <v>0</v>
      </c>
      <c r="DG358" s="124">
        <v>2</v>
      </c>
      <c r="DH358" s="124">
        <f>(DG358*$E358*$G358*$H358*$N358*$DH$13)/12*11+(DG358*$F358*$G358*$H358*$N358*$DH$13)/12</f>
        <v>90662.319999999992</v>
      </c>
      <c r="DI358" s="124"/>
      <c r="DJ358" s="124">
        <f t="shared" ref="DJ358:DJ375" si="1442">(DI358*$E358*$G358*$H358*$O358*$DJ$13)</f>
        <v>0</v>
      </c>
      <c r="DK358" s="124">
        <v>2</v>
      </c>
      <c r="DL358" s="129">
        <f t="shared" ref="DL358:DL370" si="1443">(DK358*$E358*$G358*$H358*$P358*$DL$13)/12*11+(DK358*$F358*$G358*$H358*$P358*$DL$13)/12</f>
        <v>110953.41066666665</v>
      </c>
      <c r="DM358" s="124">
        <f t="shared" ref="DM358:DN376" si="1444">SUM(Q358,S358,U358,W358,Y358,AA358,AC358,AE358,AG358,AI358,AK358,AM358,AS358,AW358,AY358,CC358,AO358,BC358,BE358,BG358,CQ358,BI358,BK358,AQ358,BO358,AU358,CS358,BQ358,CU358,BS358,BU358,BW358,CE358,BY358,CA358,CG358,CI358,CK358,CM358,CO358,CW358,CY358,BM358,BA358,DA358,DC358,DE358,DG358,DI358,DK358)</f>
        <v>333</v>
      </c>
      <c r="DN358" s="124">
        <f t="shared" si="1444"/>
        <v>15036729.4649</v>
      </c>
    </row>
    <row r="359" spans="1:118" ht="30" customHeight="1" x14ac:dyDescent="0.25">
      <c r="A359" s="104"/>
      <c r="B359" s="135">
        <v>312</v>
      </c>
      <c r="C359" s="238" t="s">
        <v>791</v>
      </c>
      <c r="D359" s="118" t="s">
        <v>792</v>
      </c>
      <c r="E359" s="107">
        <f t="shared" si="1312"/>
        <v>23460</v>
      </c>
      <c r="F359" s="108">
        <v>23500</v>
      </c>
      <c r="G359" s="136">
        <v>1.43</v>
      </c>
      <c r="H359" s="120">
        <v>1</v>
      </c>
      <c r="I359" s="121"/>
      <c r="J359" s="121"/>
      <c r="K359" s="121"/>
      <c r="L359" s="121"/>
      <c r="M359" s="122">
        <v>1.4</v>
      </c>
      <c r="N359" s="122">
        <v>1.68</v>
      </c>
      <c r="O359" s="122">
        <v>2.23</v>
      </c>
      <c r="P359" s="123">
        <v>2.57</v>
      </c>
      <c r="Q359" s="146">
        <v>280</v>
      </c>
      <c r="R359" s="124">
        <f t="shared" si="1169"/>
        <v>14467866.746666666</v>
      </c>
      <c r="S359" s="227">
        <v>70</v>
      </c>
      <c r="T359" s="124">
        <f t="shared" si="1392"/>
        <v>3616966.6866666665</v>
      </c>
      <c r="U359" s="124">
        <v>0</v>
      </c>
      <c r="V359" s="124">
        <f t="shared" si="1402"/>
        <v>0</v>
      </c>
      <c r="W359" s="124">
        <v>0</v>
      </c>
      <c r="X359" s="124">
        <f t="shared" si="1403"/>
        <v>0</v>
      </c>
      <c r="Y359" s="124"/>
      <c r="Z359" s="124">
        <f t="shared" si="1404"/>
        <v>0</v>
      </c>
      <c r="AA359" s="124"/>
      <c r="AB359" s="124"/>
      <c r="AC359" s="124"/>
      <c r="AD359" s="124">
        <f t="shared" si="1405"/>
        <v>0</v>
      </c>
      <c r="AE359" s="124"/>
      <c r="AF359" s="124"/>
      <c r="AG359" s="124">
        <v>66</v>
      </c>
      <c r="AH359" s="124">
        <f t="shared" si="1406"/>
        <v>3410282.8759999997</v>
      </c>
      <c r="AI359" s="124"/>
      <c r="AJ359" s="124"/>
      <c r="AK359" s="125"/>
      <c r="AL359" s="124">
        <f t="shared" si="1407"/>
        <v>0</v>
      </c>
      <c r="AM359" s="124">
        <v>44</v>
      </c>
      <c r="AN359" s="124">
        <f t="shared" si="1408"/>
        <v>2273521.9173333328</v>
      </c>
      <c r="AO359" s="124">
        <v>268</v>
      </c>
      <c r="AP359" s="124">
        <f t="shared" si="1409"/>
        <v>13847815.31466667</v>
      </c>
      <c r="AQ359" s="124">
        <v>100</v>
      </c>
      <c r="AR359" s="124">
        <f t="shared" si="1410"/>
        <v>6200514.3199999994</v>
      </c>
      <c r="AS359" s="140">
        <v>3</v>
      </c>
      <c r="AT359" s="124">
        <f t="shared" ref="AT359:AT375" si="1445">(AS359*$E359*$G359*$H359*$N359*$AT$13)/12*4+(AS359*$E359*$G359*$H359*$N359*$AT$15)/12*7+(AS359*$F359*$G359*$H359*$N359*$AT$15)/12</f>
        <v>219838.81919999997</v>
      </c>
      <c r="AU359" s="124">
        <v>16</v>
      </c>
      <c r="AV359" s="129">
        <f t="shared" si="1411"/>
        <v>992082.29119999986</v>
      </c>
      <c r="AW359" s="124"/>
      <c r="AX359" s="124">
        <f t="shared" si="1412"/>
        <v>0</v>
      </c>
      <c r="AY359" s="124"/>
      <c r="AZ359" s="124">
        <f t="shared" si="1413"/>
        <v>0</v>
      </c>
      <c r="BA359" s="124"/>
      <c r="BB359" s="124">
        <f t="shared" si="1414"/>
        <v>0</v>
      </c>
      <c r="BC359" s="124">
        <v>0</v>
      </c>
      <c r="BD359" s="124">
        <f t="shared" si="1415"/>
        <v>0</v>
      </c>
      <c r="BE359" s="124">
        <v>0</v>
      </c>
      <c r="BF359" s="124">
        <f t="shared" si="1416"/>
        <v>0</v>
      </c>
      <c r="BG359" s="124">
        <v>0</v>
      </c>
      <c r="BH359" s="124">
        <f t="shared" si="1417"/>
        <v>0</v>
      </c>
      <c r="BI359" s="124">
        <v>9</v>
      </c>
      <c r="BJ359" s="124">
        <f t="shared" si="1418"/>
        <v>507314.80799999996</v>
      </c>
      <c r="BK359" s="124">
        <v>20</v>
      </c>
      <c r="BL359" s="124">
        <f t="shared" si="1419"/>
        <v>1240102.8639999998</v>
      </c>
      <c r="BM359" s="124">
        <v>0</v>
      </c>
      <c r="BN359" s="124">
        <f t="shared" si="1420"/>
        <v>0</v>
      </c>
      <c r="BO359" s="124">
        <v>0</v>
      </c>
      <c r="BP359" s="124">
        <f t="shared" si="1421"/>
        <v>0</v>
      </c>
      <c r="BQ359" s="124">
        <v>12</v>
      </c>
      <c r="BR359" s="124">
        <f t="shared" si="1422"/>
        <v>676419.74399999995</v>
      </c>
      <c r="BS359" s="124"/>
      <c r="BT359" s="124">
        <f t="shared" si="1423"/>
        <v>0</v>
      </c>
      <c r="BU359" s="124">
        <v>0</v>
      </c>
      <c r="BV359" s="124">
        <f t="shared" si="1424"/>
        <v>0</v>
      </c>
      <c r="BW359" s="124">
        <v>20</v>
      </c>
      <c r="BX359" s="129">
        <f t="shared" si="1425"/>
        <v>1352839.4880000001</v>
      </c>
      <c r="BY359" s="124">
        <v>0</v>
      </c>
      <c r="BZ359" s="124">
        <f t="shared" si="1426"/>
        <v>0</v>
      </c>
      <c r="CA359" s="124">
        <v>0</v>
      </c>
      <c r="CB359" s="124">
        <f t="shared" si="1427"/>
        <v>0</v>
      </c>
      <c r="CC359" s="124">
        <v>20</v>
      </c>
      <c r="CD359" s="124">
        <f>(CC359*$E359*$G359*$H359*$M359*$CD$13)/12*11+(CC359*$F359*$G359*$H359*$M359*$CD$13)/12</f>
        <v>939471.86666666658</v>
      </c>
      <c r="CE359" s="124">
        <v>0</v>
      </c>
      <c r="CF359" s="124">
        <f t="shared" si="1428"/>
        <v>0</v>
      </c>
      <c r="CG359" s="124">
        <v>0</v>
      </c>
      <c r="CH359" s="124">
        <f t="shared" si="1429"/>
        <v>0</v>
      </c>
      <c r="CI359" s="124"/>
      <c r="CJ359" s="124">
        <f t="shared" si="1430"/>
        <v>0</v>
      </c>
      <c r="CK359" s="124"/>
      <c r="CL359" s="124">
        <f t="shared" si="1431"/>
        <v>0</v>
      </c>
      <c r="CM359" s="124">
        <v>1</v>
      </c>
      <c r="CN359" s="124">
        <f t="shared" si="1432"/>
        <v>46973.593333333331</v>
      </c>
      <c r="CO359" s="124">
        <v>0</v>
      </c>
      <c r="CP359" s="124">
        <f t="shared" si="1433"/>
        <v>0</v>
      </c>
      <c r="CQ359" s="124">
        <v>0</v>
      </c>
      <c r="CR359" s="124">
        <f t="shared" si="1434"/>
        <v>0</v>
      </c>
      <c r="CS359" s="124">
        <v>20</v>
      </c>
      <c r="CT359" s="124">
        <f t="shared" si="1435"/>
        <v>1127366.2400000002</v>
      </c>
      <c r="CU359" s="124">
        <v>0</v>
      </c>
      <c r="CV359" s="124">
        <f t="shared" si="1436"/>
        <v>0</v>
      </c>
      <c r="CW359" s="124">
        <v>0</v>
      </c>
      <c r="CX359" s="124">
        <f t="shared" si="1437"/>
        <v>0</v>
      </c>
      <c r="CY359" s="140"/>
      <c r="CZ359" s="124">
        <f t="shared" si="1438"/>
        <v>0</v>
      </c>
      <c r="DA359" s="124">
        <v>0</v>
      </c>
      <c r="DB359" s="129">
        <f t="shared" si="1439"/>
        <v>0</v>
      </c>
      <c r="DC359" s="124">
        <v>0</v>
      </c>
      <c r="DD359" s="124">
        <f t="shared" si="1440"/>
        <v>0</v>
      </c>
      <c r="DE359" s="141"/>
      <c r="DF359" s="124">
        <f t="shared" si="1441"/>
        <v>0</v>
      </c>
      <c r="DG359" s="124">
        <v>0</v>
      </c>
      <c r="DH359" s="124">
        <f t="shared" ref="DH359:DH367" si="1446">(DG359*$E359*$G359*$H359*$N359*$DH$13)</f>
        <v>0</v>
      </c>
      <c r="DI359" s="124"/>
      <c r="DJ359" s="124">
        <f t="shared" si="1442"/>
        <v>0</v>
      </c>
      <c r="DK359" s="124">
        <v>0</v>
      </c>
      <c r="DL359" s="129">
        <f t="shared" si="1443"/>
        <v>0</v>
      </c>
      <c r="DM359" s="124">
        <f t="shared" si="1444"/>
        <v>949</v>
      </c>
      <c r="DN359" s="124">
        <f t="shared" si="1444"/>
        <v>50919377.575733334</v>
      </c>
    </row>
    <row r="360" spans="1:118" ht="30" customHeight="1" x14ac:dyDescent="0.25">
      <c r="A360" s="104"/>
      <c r="B360" s="135">
        <v>313</v>
      </c>
      <c r="C360" s="238" t="s">
        <v>793</v>
      </c>
      <c r="D360" s="118" t="s">
        <v>794</v>
      </c>
      <c r="E360" s="107">
        <f t="shared" si="1312"/>
        <v>23460</v>
      </c>
      <c r="F360" s="108">
        <v>23500</v>
      </c>
      <c r="G360" s="120">
        <v>3</v>
      </c>
      <c r="H360" s="149">
        <v>0.8</v>
      </c>
      <c r="I360" s="150"/>
      <c r="J360" s="150"/>
      <c r="K360" s="150"/>
      <c r="L360" s="121"/>
      <c r="M360" s="122">
        <v>1.4</v>
      </c>
      <c r="N360" s="122">
        <v>1.68</v>
      </c>
      <c r="O360" s="122">
        <v>2.23</v>
      </c>
      <c r="P360" s="123">
        <v>2.57</v>
      </c>
      <c r="Q360" s="146">
        <v>58</v>
      </c>
      <c r="R360" s="124">
        <f t="shared" si="1169"/>
        <v>5029787.84</v>
      </c>
      <c r="S360" s="227">
        <v>35</v>
      </c>
      <c r="T360" s="124">
        <f t="shared" si="1392"/>
        <v>3035216.8000000003</v>
      </c>
      <c r="U360" s="124">
        <v>0</v>
      </c>
      <c r="V360" s="124">
        <f t="shared" si="1402"/>
        <v>0</v>
      </c>
      <c r="W360" s="124">
        <v>0</v>
      </c>
      <c r="X360" s="124">
        <f t="shared" si="1403"/>
        <v>0</v>
      </c>
      <c r="Y360" s="124">
        <v>0</v>
      </c>
      <c r="Z360" s="124">
        <f t="shared" si="1404"/>
        <v>0</v>
      </c>
      <c r="AA360" s="124"/>
      <c r="AB360" s="124"/>
      <c r="AC360" s="124"/>
      <c r="AD360" s="124">
        <f t="shared" si="1405"/>
        <v>0</v>
      </c>
      <c r="AE360" s="124"/>
      <c r="AF360" s="124"/>
      <c r="AG360" s="124">
        <v>30</v>
      </c>
      <c r="AH360" s="124">
        <f t="shared" si="1406"/>
        <v>2601614.4000000004</v>
      </c>
      <c r="AI360" s="124"/>
      <c r="AJ360" s="124"/>
      <c r="AK360" s="125"/>
      <c r="AL360" s="124">
        <f t="shared" si="1407"/>
        <v>0</v>
      </c>
      <c r="AM360" s="124">
        <v>13</v>
      </c>
      <c r="AN360" s="124">
        <f t="shared" si="1408"/>
        <v>1127366.2400000002</v>
      </c>
      <c r="AO360" s="124">
        <v>12</v>
      </c>
      <c r="AP360" s="124">
        <f t="shared" si="1409"/>
        <v>1040645.76</v>
      </c>
      <c r="AQ360" s="124">
        <v>10</v>
      </c>
      <c r="AR360" s="124">
        <f t="shared" si="1410"/>
        <v>1040645.76</v>
      </c>
      <c r="AS360" s="139">
        <v>0</v>
      </c>
      <c r="AT360" s="124">
        <f t="shared" si="1445"/>
        <v>0</v>
      </c>
      <c r="AU360" s="124">
        <v>0</v>
      </c>
      <c r="AV360" s="129">
        <f t="shared" ref="AV360:AV365" si="1447">(AU360*$E360*$G360*$H360*$N360*$AV$13)</f>
        <v>0</v>
      </c>
      <c r="AW360" s="124"/>
      <c r="AX360" s="124">
        <f t="shared" si="1412"/>
        <v>0</v>
      </c>
      <c r="AY360" s="124"/>
      <c r="AZ360" s="124">
        <f t="shared" si="1413"/>
        <v>0</v>
      </c>
      <c r="BA360" s="124"/>
      <c r="BB360" s="124">
        <f t="shared" si="1414"/>
        <v>0</v>
      </c>
      <c r="BC360" s="124"/>
      <c r="BD360" s="124">
        <f t="shared" si="1415"/>
        <v>0</v>
      </c>
      <c r="BE360" s="124"/>
      <c r="BF360" s="124">
        <f t="shared" si="1416"/>
        <v>0</v>
      </c>
      <c r="BG360" s="124"/>
      <c r="BH360" s="124">
        <f t="shared" si="1417"/>
        <v>0</v>
      </c>
      <c r="BI360" s="124">
        <v>0</v>
      </c>
      <c r="BJ360" s="124">
        <f t="shared" si="1418"/>
        <v>0</v>
      </c>
      <c r="BK360" s="124">
        <v>5</v>
      </c>
      <c r="BL360" s="124">
        <f t="shared" si="1419"/>
        <v>520322.88</v>
      </c>
      <c r="BM360" s="124"/>
      <c r="BN360" s="124">
        <f t="shared" si="1420"/>
        <v>0</v>
      </c>
      <c r="BO360" s="124"/>
      <c r="BP360" s="124">
        <f t="shared" si="1421"/>
        <v>0</v>
      </c>
      <c r="BQ360" s="124">
        <v>0</v>
      </c>
      <c r="BR360" s="124">
        <f t="shared" si="1422"/>
        <v>0</v>
      </c>
      <c r="BS360" s="124"/>
      <c r="BT360" s="124">
        <f t="shared" si="1423"/>
        <v>0</v>
      </c>
      <c r="BU360" s="124">
        <v>4</v>
      </c>
      <c r="BV360" s="124">
        <f t="shared" si="1424"/>
        <v>454099.96799999999</v>
      </c>
      <c r="BW360" s="124">
        <v>0</v>
      </c>
      <c r="BX360" s="129">
        <f t="shared" ref="BX360:BX365" si="1448">(BW360*$E360*$G360*$H360*$N360*$BX$13)</f>
        <v>0</v>
      </c>
      <c r="BY360" s="124"/>
      <c r="BZ360" s="124">
        <f t="shared" si="1426"/>
        <v>0</v>
      </c>
      <c r="CA360" s="124"/>
      <c r="CB360" s="124">
        <f t="shared" si="1427"/>
        <v>0</v>
      </c>
      <c r="CC360" s="124">
        <v>0</v>
      </c>
      <c r="CD360" s="124">
        <f t="shared" ref="CD360:CD369" si="1449">(CC360*$E360*$G360*$H360*$M360*$CD$13)</f>
        <v>0</v>
      </c>
      <c r="CE360" s="124">
        <v>0</v>
      </c>
      <c r="CF360" s="124">
        <f t="shared" si="1428"/>
        <v>0</v>
      </c>
      <c r="CG360" s="124"/>
      <c r="CH360" s="124">
        <f t="shared" si="1429"/>
        <v>0</v>
      </c>
      <c r="CI360" s="124"/>
      <c r="CJ360" s="124">
        <f t="shared" si="1430"/>
        <v>0</v>
      </c>
      <c r="CK360" s="124"/>
      <c r="CL360" s="124">
        <f t="shared" si="1431"/>
        <v>0</v>
      </c>
      <c r="CM360" s="124">
        <v>0</v>
      </c>
      <c r="CN360" s="124">
        <f t="shared" ref="CN360:CN367" si="1450">(CM360*$E360*$G360*$H360*$M360*$CN$13)</f>
        <v>0</v>
      </c>
      <c r="CO360" s="124">
        <v>30</v>
      </c>
      <c r="CP360" s="124">
        <f t="shared" si="1433"/>
        <v>2128593.6</v>
      </c>
      <c r="CQ360" s="124">
        <v>0</v>
      </c>
      <c r="CR360" s="124">
        <f t="shared" si="1434"/>
        <v>0</v>
      </c>
      <c r="CS360" s="124"/>
      <c r="CT360" s="124">
        <f t="shared" si="1435"/>
        <v>0</v>
      </c>
      <c r="CU360" s="124">
        <v>0</v>
      </c>
      <c r="CV360" s="124">
        <f t="shared" si="1436"/>
        <v>0</v>
      </c>
      <c r="CW360" s="124"/>
      <c r="CX360" s="124">
        <f t="shared" si="1437"/>
        <v>0</v>
      </c>
      <c r="CY360" s="140"/>
      <c r="CZ360" s="124">
        <f t="shared" si="1438"/>
        <v>0</v>
      </c>
      <c r="DA360" s="124"/>
      <c r="DB360" s="129">
        <f t="shared" si="1439"/>
        <v>0</v>
      </c>
      <c r="DC360" s="124">
        <v>0</v>
      </c>
      <c r="DD360" s="124">
        <f t="shared" si="1440"/>
        <v>0</v>
      </c>
      <c r="DE360" s="141"/>
      <c r="DF360" s="124">
        <f t="shared" si="1441"/>
        <v>0</v>
      </c>
      <c r="DG360" s="124">
        <v>0</v>
      </c>
      <c r="DH360" s="124">
        <f t="shared" si="1446"/>
        <v>0</v>
      </c>
      <c r="DI360" s="124"/>
      <c r="DJ360" s="124">
        <f t="shared" si="1442"/>
        <v>0</v>
      </c>
      <c r="DK360" s="124">
        <v>0</v>
      </c>
      <c r="DL360" s="129">
        <f t="shared" si="1443"/>
        <v>0</v>
      </c>
      <c r="DM360" s="124">
        <f t="shared" si="1444"/>
        <v>197</v>
      </c>
      <c r="DN360" s="124">
        <f t="shared" si="1444"/>
        <v>16978293.248000003</v>
      </c>
    </row>
    <row r="361" spans="1:118" ht="30" customHeight="1" x14ac:dyDescent="0.25">
      <c r="A361" s="104"/>
      <c r="B361" s="135">
        <v>314</v>
      </c>
      <c r="C361" s="235" t="s">
        <v>795</v>
      </c>
      <c r="D361" s="118" t="s">
        <v>796</v>
      </c>
      <c r="E361" s="107">
        <f t="shared" si="1312"/>
        <v>23460</v>
      </c>
      <c r="F361" s="108">
        <v>23500</v>
      </c>
      <c r="G361" s="120">
        <v>4.3</v>
      </c>
      <c r="H361" s="120">
        <v>1</v>
      </c>
      <c r="I361" s="121"/>
      <c r="J361" s="121"/>
      <c r="K361" s="121"/>
      <c r="L361" s="121"/>
      <c r="M361" s="122">
        <v>1.4</v>
      </c>
      <c r="N361" s="122">
        <v>1.68</v>
      </c>
      <c r="O361" s="122">
        <v>2.23</v>
      </c>
      <c r="P361" s="123">
        <v>2.57</v>
      </c>
      <c r="Q361" s="146">
        <v>6</v>
      </c>
      <c r="R361" s="124">
        <f t="shared" si="1169"/>
        <v>932245.15999999992</v>
      </c>
      <c r="S361" s="227">
        <v>4</v>
      </c>
      <c r="T361" s="124">
        <f t="shared" si="1392"/>
        <v>621496.77333333343</v>
      </c>
      <c r="U361" s="124">
        <v>0</v>
      </c>
      <c r="V361" s="124">
        <f t="shared" si="1402"/>
        <v>0</v>
      </c>
      <c r="W361" s="124">
        <v>0</v>
      </c>
      <c r="X361" s="124">
        <f t="shared" si="1403"/>
        <v>0</v>
      </c>
      <c r="Y361" s="124">
        <v>0</v>
      </c>
      <c r="Z361" s="124">
        <f t="shared" si="1404"/>
        <v>0</v>
      </c>
      <c r="AA361" s="124"/>
      <c r="AB361" s="124"/>
      <c r="AC361" s="124"/>
      <c r="AD361" s="124">
        <f t="shared" si="1405"/>
        <v>0</v>
      </c>
      <c r="AE361" s="124"/>
      <c r="AF361" s="124"/>
      <c r="AG361" s="124"/>
      <c r="AH361" s="124">
        <f t="shared" si="1406"/>
        <v>0</v>
      </c>
      <c r="AI361" s="124"/>
      <c r="AJ361" s="124"/>
      <c r="AK361" s="125"/>
      <c r="AL361" s="124">
        <f t="shared" si="1407"/>
        <v>0</v>
      </c>
      <c r="AM361" s="124">
        <v>10</v>
      </c>
      <c r="AN361" s="124">
        <f t="shared" si="1408"/>
        <v>1553741.9333333336</v>
      </c>
      <c r="AO361" s="124">
        <v>1</v>
      </c>
      <c r="AP361" s="124">
        <f t="shared" si="1409"/>
        <v>155374.19333333336</v>
      </c>
      <c r="AQ361" s="124"/>
      <c r="AR361" s="124">
        <f t="shared" si="1410"/>
        <v>0</v>
      </c>
      <c r="AS361" s="140"/>
      <c r="AT361" s="124">
        <f t="shared" si="1445"/>
        <v>0</v>
      </c>
      <c r="AU361" s="124">
        <v>0</v>
      </c>
      <c r="AV361" s="129">
        <f t="shared" si="1447"/>
        <v>0</v>
      </c>
      <c r="AW361" s="124"/>
      <c r="AX361" s="124">
        <f t="shared" si="1412"/>
        <v>0</v>
      </c>
      <c r="AY361" s="124">
        <v>0</v>
      </c>
      <c r="AZ361" s="124">
        <f t="shared" si="1413"/>
        <v>0</v>
      </c>
      <c r="BA361" s="124"/>
      <c r="BB361" s="124">
        <f t="shared" si="1414"/>
        <v>0</v>
      </c>
      <c r="BC361" s="124"/>
      <c r="BD361" s="124">
        <f t="shared" si="1415"/>
        <v>0</v>
      </c>
      <c r="BE361" s="124"/>
      <c r="BF361" s="124">
        <f t="shared" si="1416"/>
        <v>0</v>
      </c>
      <c r="BG361" s="124"/>
      <c r="BH361" s="124">
        <f t="shared" si="1417"/>
        <v>0</v>
      </c>
      <c r="BI361" s="124">
        <v>0</v>
      </c>
      <c r="BJ361" s="124">
        <f t="shared" si="1418"/>
        <v>0</v>
      </c>
      <c r="BK361" s="124">
        <v>0</v>
      </c>
      <c r="BL361" s="124">
        <f t="shared" si="1419"/>
        <v>0</v>
      </c>
      <c r="BM361" s="124"/>
      <c r="BN361" s="124">
        <f t="shared" si="1420"/>
        <v>0</v>
      </c>
      <c r="BO361" s="124"/>
      <c r="BP361" s="124">
        <f t="shared" si="1421"/>
        <v>0</v>
      </c>
      <c r="BQ361" s="124">
        <v>0</v>
      </c>
      <c r="BR361" s="124">
        <f t="shared" si="1422"/>
        <v>0</v>
      </c>
      <c r="BS361" s="124"/>
      <c r="BT361" s="124">
        <f t="shared" si="1423"/>
        <v>0</v>
      </c>
      <c r="BU361" s="124">
        <v>0</v>
      </c>
      <c r="BV361" s="124">
        <f t="shared" si="1424"/>
        <v>0</v>
      </c>
      <c r="BW361" s="124">
        <v>0</v>
      </c>
      <c r="BX361" s="129">
        <f t="shared" si="1448"/>
        <v>0</v>
      </c>
      <c r="BY361" s="124"/>
      <c r="BZ361" s="124">
        <f t="shared" si="1426"/>
        <v>0</v>
      </c>
      <c r="CA361" s="124"/>
      <c r="CB361" s="124">
        <f t="shared" si="1427"/>
        <v>0</v>
      </c>
      <c r="CC361" s="124">
        <v>0</v>
      </c>
      <c r="CD361" s="124">
        <f t="shared" si="1449"/>
        <v>0</v>
      </c>
      <c r="CE361" s="124">
        <v>0</v>
      </c>
      <c r="CF361" s="124">
        <f t="shared" si="1428"/>
        <v>0</v>
      </c>
      <c r="CG361" s="124"/>
      <c r="CH361" s="124">
        <f t="shared" si="1429"/>
        <v>0</v>
      </c>
      <c r="CI361" s="124"/>
      <c r="CJ361" s="124">
        <f t="shared" si="1430"/>
        <v>0</v>
      </c>
      <c r="CK361" s="124"/>
      <c r="CL361" s="124">
        <f t="shared" si="1431"/>
        <v>0</v>
      </c>
      <c r="CM361" s="124">
        <v>0</v>
      </c>
      <c r="CN361" s="124">
        <f t="shared" si="1450"/>
        <v>0</v>
      </c>
      <c r="CO361" s="124">
        <v>0</v>
      </c>
      <c r="CP361" s="124">
        <f t="shared" si="1433"/>
        <v>0</v>
      </c>
      <c r="CQ361" s="124">
        <v>0</v>
      </c>
      <c r="CR361" s="124">
        <f t="shared" si="1434"/>
        <v>0</v>
      </c>
      <c r="CS361" s="124"/>
      <c r="CT361" s="124">
        <f t="shared" si="1435"/>
        <v>0</v>
      </c>
      <c r="CU361" s="124">
        <v>0</v>
      </c>
      <c r="CV361" s="124">
        <f t="shared" si="1436"/>
        <v>0</v>
      </c>
      <c r="CW361" s="124"/>
      <c r="CX361" s="124">
        <f t="shared" si="1437"/>
        <v>0</v>
      </c>
      <c r="CY361" s="140"/>
      <c r="CZ361" s="124">
        <f t="shared" si="1438"/>
        <v>0</v>
      </c>
      <c r="DA361" s="124"/>
      <c r="DB361" s="129">
        <f t="shared" si="1439"/>
        <v>0</v>
      </c>
      <c r="DC361" s="124">
        <v>0</v>
      </c>
      <c r="DD361" s="124">
        <f t="shared" si="1440"/>
        <v>0</v>
      </c>
      <c r="DE361" s="141"/>
      <c r="DF361" s="124">
        <f t="shared" si="1441"/>
        <v>0</v>
      </c>
      <c r="DG361" s="124">
        <v>0</v>
      </c>
      <c r="DH361" s="124">
        <f t="shared" si="1446"/>
        <v>0</v>
      </c>
      <c r="DI361" s="124"/>
      <c r="DJ361" s="124">
        <f t="shared" si="1442"/>
        <v>0</v>
      </c>
      <c r="DK361" s="124">
        <v>0</v>
      </c>
      <c r="DL361" s="129">
        <f t="shared" si="1443"/>
        <v>0</v>
      </c>
      <c r="DM361" s="124">
        <f t="shared" si="1444"/>
        <v>21</v>
      </c>
      <c r="DN361" s="124">
        <f t="shared" si="1444"/>
        <v>3262858.0600000005</v>
      </c>
    </row>
    <row r="362" spans="1:118" ht="30" customHeight="1" x14ac:dyDescent="0.25">
      <c r="A362" s="104"/>
      <c r="B362" s="135">
        <v>315</v>
      </c>
      <c r="C362" s="235" t="s">
        <v>797</v>
      </c>
      <c r="D362" s="118" t="s">
        <v>798</v>
      </c>
      <c r="E362" s="107">
        <f t="shared" si="1312"/>
        <v>23460</v>
      </c>
      <c r="F362" s="108">
        <v>23500</v>
      </c>
      <c r="G362" s="136">
        <v>2.42</v>
      </c>
      <c r="H362" s="120">
        <v>1</v>
      </c>
      <c r="I362" s="121"/>
      <c r="J362" s="121"/>
      <c r="K362" s="121"/>
      <c r="L362" s="121"/>
      <c r="M362" s="122">
        <v>1.4</v>
      </c>
      <c r="N362" s="122">
        <v>1.68</v>
      </c>
      <c r="O362" s="122">
        <v>2.23</v>
      </c>
      <c r="P362" s="123">
        <v>2.57</v>
      </c>
      <c r="Q362" s="146">
        <v>9</v>
      </c>
      <c r="R362" s="124">
        <f t="shared" si="1169"/>
        <v>786988.35600000003</v>
      </c>
      <c r="S362" s="227">
        <v>8</v>
      </c>
      <c r="T362" s="124">
        <f t="shared" si="1392"/>
        <v>699545.20533333335</v>
      </c>
      <c r="U362" s="124">
        <v>1</v>
      </c>
      <c r="V362" s="124">
        <f t="shared" si="1402"/>
        <v>97856.834973333331</v>
      </c>
      <c r="W362" s="124">
        <v>0</v>
      </c>
      <c r="X362" s="124">
        <f t="shared" si="1403"/>
        <v>0</v>
      </c>
      <c r="Y362" s="124">
        <v>0</v>
      </c>
      <c r="Z362" s="124">
        <f t="shared" si="1404"/>
        <v>0</v>
      </c>
      <c r="AA362" s="124"/>
      <c r="AB362" s="124"/>
      <c r="AC362" s="124"/>
      <c r="AD362" s="124">
        <f t="shared" si="1405"/>
        <v>0</v>
      </c>
      <c r="AE362" s="124"/>
      <c r="AF362" s="124"/>
      <c r="AG362" s="124">
        <v>6</v>
      </c>
      <c r="AH362" s="124">
        <f t="shared" si="1406"/>
        <v>524658.90399999998</v>
      </c>
      <c r="AI362" s="124"/>
      <c r="AJ362" s="124"/>
      <c r="AK362" s="125"/>
      <c r="AL362" s="124">
        <f t="shared" si="1407"/>
        <v>0</v>
      </c>
      <c r="AM362" s="124">
        <v>10</v>
      </c>
      <c r="AN362" s="124">
        <f t="shared" si="1408"/>
        <v>874431.50666666671</v>
      </c>
      <c r="AO362" s="124">
        <v>4</v>
      </c>
      <c r="AP362" s="124">
        <f t="shared" si="1409"/>
        <v>349772.60266666667</v>
      </c>
      <c r="AQ362" s="124">
        <v>10</v>
      </c>
      <c r="AR362" s="124">
        <f t="shared" si="1410"/>
        <v>1049317.808</v>
      </c>
      <c r="AS362" s="140"/>
      <c r="AT362" s="124">
        <f t="shared" si="1445"/>
        <v>0</v>
      </c>
      <c r="AU362" s="124">
        <v>0</v>
      </c>
      <c r="AV362" s="129">
        <f t="shared" si="1447"/>
        <v>0</v>
      </c>
      <c r="AW362" s="124"/>
      <c r="AX362" s="124">
        <f t="shared" si="1412"/>
        <v>0</v>
      </c>
      <c r="AY362" s="124"/>
      <c r="AZ362" s="124">
        <f t="shared" si="1413"/>
        <v>0</v>
      </c>
      <c r="BA362" s="124"/>
      <c r="BB362" s="124">
        <f t="shared" si="1414"/>
        <v>0</v>
      </c>
      <c r="BC362" s="124">
        <v>0</v>
      </c>
      <c r="BD362" s="124">
        <f t="shared" si="1415"/>
        <v>0</v>
      </c>
      <c r="BE362" s="124">
        <v>0</v>
      </c>
      <c r="BF362" s="124">
        <f t="shared" si="1416"/>
        <v>0</v>
      </c>
      <c r="BG362" s="124">
        <v>0</v>
      </c>
      <c r="BH362" s="124">
        <f t="shared" si="1417"/>
        <v>0</v>
      </c>
      <c r="BI362" s="124">
        <v>0</v>
      </c>
      <c r="BJ362" s="124">
        <f t="shared" si="1418"/>
        <v>0</v>
      </c>
      <c r="BK362" s="124">
        <v>4</v>
      </c>
      <c r="BL362" s="124">
        <f t="shared" si="1419"/>
        <v>419727.12319999997</v>
      </c>
      <c r="BM362" s="124">
        <v>0</v>
      </c>
      <c r="BN362" s="124">
        <f t="shared" si="1420"/>
        <v>0</v>
      </c>
      <c r="BO362" s="124">
        <v>0</v>
      </c>
      <c r="BP362" s="124">
        <f t="shared" si="1421"/>
        <v>0</v>
      </c>
      <c r="BQ362" s="124">
        <v>1</v>
      </c>
      <c r="BR362" s="124">
        <f t="shared" si="1422"/>
        <v>95392.528000000006</v>
      </c>
      <c r="BS362" s="124"/>
      <c r="BT362" s="124">
        <f t="shared" si="1423"/>
        <v>0</v>
      </c>
      <c r="BU362" s="124">
        <v>0</v>
      </c>
      <c r="BV362" s="124">
        <f t="shared" si="1424"/>
        <v>0</v>
      </c>
      <c r="BW362" s="124">
        <v>0</v>
      </c>
      <c r="BX362" s="129">
        <f t="shared" si="1448"/>
        <v>0</v>
      </c>
      <c r="BY362" s="124">
        <v>0</v>
      </c>
      <c r="BZ362" s="124">
        <f t="shared" si="1426"/>
        <v>0</v>
      </c>
      <c r="CA362" s="124">
        <v>0</v>
      </c>
      <c r="CB362" s="124">
        <f t="shared" si="1427"/>
        <v>0</v>
      </c>
      <c r="CC362" s="124">
        <v>0</v>
      </c>
      <c r="CD362" s="124">
        <f t="shared" si="1449"/>
        <v>0</v>
      </c>
      <c r="CE362" s="124">
        <v>1</v>
      </c>
      <c r="CF362" s="124">
        <f t="shared" si="1428"/>
        <v>95392.528000000006</v>
      </c>
      <c r="CG362" s="124"/>
      <c r="CH362" s="124">
        <f t="shared" si="1429"/>
        <v>0</v>
      </c>
      <c r="CI362" s="124"/>
      <c r="CJ362" s="124">
        <f t="shared" si="1430"/>
        <v>0</v>
      </c>
      <c r="CK362" s="124"/>
      <c r="CL362" s="124">
        <f t="shared" si="1431"/>
        <v>0</v>
      </c>
      <c r="CM362" s="124">
        <v>0</v>
      </c>
      <c r="CN362" s="124">
        <f t="shared" si="1450"/>
        <v>0</v>
      </c>
      <c r="CO362" s="124">
        <v>3</v>
      </c>
      <c r="CP362" s="124">
        <f t="shared" si="1433"/>
        <v>214633.18799999999</v>
      </c>
      <c r="CQ362" s="124">
        <v>1</v>
      </c>
      <c r="CR362" s="124">
        <f t="shared" si="1434"/>
        <v>79493.773333333331</v>
      </c>
      <c r="CS362" s="124">
        <v>9</v>
      </c>
      <c r="CT362" s="124">
        <f t="shared" si="1435"/>
        <v>858532.75199999998</v>
      </c>
      <c r="CU362" s="124">
        <v>0</v>
      </c>
      <c r="CV362" s="124">
        <f t="shared" si="1436"/>
        <v>0</v>
      </c>
      <c r="CW362" s="124">
        <v>0</v>
      </c>
      <c r="CX362" s="124">
        <f t="shared" si="1437"/>
        <v>0</v>
      </c>
      <c r="CY362" s="140"/>
      <c r="CZ362" s="124">
        <f t="shared" si="1438"/>
        <v>0</v>
      </c>
      <c r="DA362" s="124">
        <v>0</v>
      </c>
      <c r="DB362" s="129">
        <f t="shared" si="1439"/>
        <v>0</v>
      </c>
      <c r="DC362" s="124">
        <v>0</v>
      </c>
      <c r="DD362" s="124">
        <f t="shared" si="1440"/>
        <v>0</v>
      </c>
      <c r="DE362" s="141"/>
      <c r="DF362" s="124">
        <f t="shared" si="1441"/>
        <v>0</v>
      </c>
      <c r="DG362" s="124">
        <v>0</v>
      </c>
      <c r="DH362" s="124">
        <f t="shared" si="1446"/>
        <v>0</v>
      </c>
      <c r="DI362" s="124"/>
      <c r="DJ362" s="124">
        <f t="shared" si="1442"/>
        <v>0</v>
      </c>
      <c r="DK362" s="124">
        <v>0</v>
      </c>
      <c r="DL362" s="129">
        <f t="shared" si="1443"/>
        <v>0</v>
      </c>
      <c r="DM362" s="124">
        <f t="shared" si="1444"/>
        <v>67</v>
      </c>
      <c r="DN362" s="124">
        <f t="shared" si="1444"/>
        <v>6145743.1101733334</v>
      </c>
    </row>
    <row r="363" spans="1:118" ht="30" customHeight="1" x14ac:dyDescent="0.25">
      <c r="A363" s="104"/>
      <c r="B363" s="135">
        <v>316</v>
      </c>
      <c r="C363" s="235" t="s">
        <v>799</v>
      </c>
      <c r="D363" s="118" t="s">
        <v>800</v>
      </c>
      <c r="E363" s="107">
        <f t="shared" si="1312"/>
        <v>23460</v>
      </c>
      <c r="F363" s="108">
        <v>23500</v>
      </c>
      <c r="G363" s="136">
        <v>2.69</v>
      </c>
      <c r="H363" s="120">
        <v>1</v>
      </c>
      <c r="I363" s="121"/>
      <c r="J363" s="121"/>
      <c r="K363" s="121"/>
      <c r="L363" s="121"/>
      <c r="M363" s="122">
        <v>1.4</v>
      </c>
      <c r="N363" s="122">
        <v>1.68</v>
      </c>
      <c r="O363" s="122">
        <v>2.23</v>
      </c>
      <c r="P363" s="123">
        <v>2.57</v>
      </c>
      <c r="Q363" s="146">
        <v>10</v>
      </c>
      <c r="R363" s="124">
        <f t="shared" si="1169"/>
        <v>971992.04666666663</v>
      </c>
      <c r="S363" s="227">
        <v>4</v>
      </c>
      <c r="T363" s="124">
        <f t="shared" si="1392"/>
        <v>388796.81866666663</v>
      </c>
      <c r="U363" s="124">
        <v>2</v>
      </c>
      <c r="V363" s="124">
        <f t="shared" si="1402"/>
        <v>217549.4926266667</v>
      </c>
      <c r="W363" s="124">
        <v>0</v>
      </c>
      <c r="X363" s="124">
        <f t="shared" si="1403"/>
        <v>0</v>
      </c>
      <c r="Y363" s="124">
        <v>16</v>
      </c>
      <c r="Z363" s="124">
        <f t="shared" si="1404"/>
        <v>1837968.6826666666</v>
      </c>
      <c r="AA363" s="124"/>
      <c r="AB363" s="124"/>
      <c r="AC363" s="124"/>
      <c r="AD363" s="124">
        <f t="shared" si="1405"/>
        <v>0</v>
      </c>
      <c r="AE363" s="124"/>
      <c r="AF363" s="124"/>
      <c r="AG363" s="124">
        <v>4</v>
      </c>
      <c r="AH363" s="124">
        <f t="shared" si="1406"/>
        <v>388796.81866666663</v>
      </c>
      <c r="AI363" s="124"/>
      <c r="AJ363" s="124"/>
      <c r="AK363" s="125"/>
      <c r="AL363" s="124">
        <f t="shared" si="1407"/>
        <v>0</v>
      </c>
      <c r="AM363" s="124">
        <v>5</v>
      </c>
      <c r="AN363" s="124">
        <f t="shared" si="1408"/>
        <v>485996.02333333332</v>
      </c>
      <c r="AO363" s="124">
        <v>1</v>
      </c>
      <c r="AP363" s="124">
        <f t="shared" si="1409"/>
        <v>97199.204666666657</v>
      </c>
      <c r="AQ363" s="124">
        <v>1</v>
      </c>
      <c r="AR363" s="124">
        <f t="shared" si="1410"/>
        <v>116639.04560000003</v>
      </c>
      <c r="AS363" s="140">
        <v>2</v>
      </c>
      <c r="AT363" s="124">
        <f t="shared" si="1445"/>
        <v>275695.30240000004</v>
      </c>
      <c r="AU363" s="124">
        <v>0</v>
      </c>
      <c r="AV363" s="129">
        <f t="shared" si="1447"/>
        <v>0</v>
      </c>
      <c r="AW363" s="124"/>
      <c r="AX363" s="124">
        <f t="shared" si="1412"/>
        <v>0</v>
      </c>
      <c r="AY363" s="124">
        <v>0</v>
      </c>
      <c r="AZ363" s="124">
        <f t="shared" si="1413"/>
        <v>0</v>
      </c>
      <c r="BA363" s="124"/>
      <c r="BB363" s="124">
        <f t="shared" si="1414"/>
        <v>0</v>
      </c>
      <c r="BC363" s="124">
        <v>0</v>
      </c>
      <c r="BD363" s="124">
        <f t="shared" si="1415"/>
        <v>0</v>
      </c>
      <c r="BE363" s="124">
        <v>0</v>
      </c>
      <c r="BF363" s="124">
        <f t="shared" si="1416"/>
        <v>0</v>
      </c>
      <c r="BG363" s="124">
        <v>0</v>
      </c>
      <c r="BH363" s="124">
        <f t="shared" si="1417"/>
        <v>0</v>
      </c>
      <c r="BI363" s="124">
        <v>0</v>
      </c>
      <c r="BJ363" s="124">
        <f t="shared" si="1418"/>
        <v>0</v>
      </c>
      <c r="BK363" s="124">
        <v>0</v>
      </c>
      <c r="BL363" s="124">
        <f t="shared" si="1419"/>
        <v>0</v>
      </c>
      <c r="BM363" s="124">
        <v>0</v>
      </c>
      <c r="BN363" s="124">
        <f t="shared" si="1420"/>
        <v>0</v>
      </c>
      <c r="BO363" s="124">
        <v>0</v>
      </c>
      <c r="BP363" s="124">
        <f t="shared" si="1421"/>
        <v>0</v>
      </c>
      <c r="BQ363" s="124">
        <v>0</v>
      </c>
      <c r="BR363" s="124">
        <f t="shared" si="1422"/>
        <v>0</v>
      </c>
      <c r="BS363" s="124"/>
      <c r="BT363" s="124">
        <f t="shared" si="1423"/>
        <v>0</v>
      </c>
      <c r="BU363" s="124">
        <v>0</v>
      </c>
      <c r="BV363" s="124">
        <f t="shared" si="1424"/>
        <v>0</v>
      </c>
      <c r="BW363" s="124">
        <v>0</v>
      </c>
      <c r="BX363" s="129">
        <f t="shared" si="1448"/>
        <v>0</v>
      </c>
      <c r="BY363" s="124">
        <v>0</v>
      </c>
      <c r="BZ363" s="124">
        <f t="shared" si="1426"/>
        <v>0</v>
      </c>
      <c r="CA363" s="124">
        <v>0</v>
      </c>
      <c r="CB363" s="124">
        <f t="shared" si="1427"/>
        <v>0</v>
      </c>
      <c r="CC363" s="124">
        <v>0</v>
      </c>
      <c r="CD363" s="124">
        <f t="shared" si="1449"/>
        <v>0</v>
      </c>
      <c r="CE363" s="124">
        <v>0</v>
      </c>
      <c r="CF363" s="124">
        <f t="shared" si="1428"/>
        <v>0</v>
      </c>
      <c r="CG363" s="124">
        <v>0</v>
      </c>
      <c r="CH363" s="124">
        <f t="shared" si="1429"/>
        <v>0</v>
      </c>
      <c r="CI363" s="124"/>
      <c r="CJ363" s="124">
        <f t="shared" si="1430"/>
        <v>0</v>
      </c>
      <c r="CK363" s="124"/>
      <c r="CL363" s="124">
        <f t="shared" si="1431"/>
        <v>0</v>
      </c>
      <c r="CM363" s="124">
        <v>0</v>
      </c>
      <c r="CN363" s="124">
        <f t="shared" si="1450"/>
        <v>0</v>
      </c>
      <c r="CO363" s="124">
        <v>0</v>
      </c>
      <c r="CP363" s="124">
        <f t="shared" si="1433"/>
        <v>0</v>
      </c>
      <c r="CQ363" s="124">
        <v>5</v>
      </c>
      <c r="CR363" s="124">
        <f t="shared" si="1434"/>
        <v>441814.56666666671</v>
      </c>
      <c r="CS363" s="124">
        <v>0</v>
      </c>
      <c r="CT363" s="124">
        <f t="shared" si="1435"/>
        <v>0</v>
      </c>
      <c r="CU363" s="124">
        <v>0</v>
      </c>
      <c r="CV363" s="124">
        <f t="shared" si="1436"/>
        <v>0</v>
      </c>
      <c r="CW363" s="124">
        <v>0</v>
      </c>
      <c r="CX363" s="124">
        <f t="shared" si="1437"/>
        <v>0</v>
      </c>
      <c r="CY363" s="140"/>
      <c r="CZ363" s="124">
        <f t="shared" si="1438"/>
        <v>0</v>
      </c>
      <c r="DA363" s="124">
        <v>0</v>
      </c>
      <c r="DB363" s="129">
        <f t="shared" si="1439"/>
        <v>0</v>
      </c>
      <c r="DC363" s="124">
        <v>0</v>
      </c>
      <c r="DD363" s="124">
        <f t="shared" si="1440"/>
        <v>0</v>
      </c>
      <c r="DE363" s="141"/>
      <c r="DF363" s="124">
        <f t="shared" si="1441"/>
        <v>0</v>
      </c>
      <c r="DG363" s="124">
        <v>0</v>
      </c>
      <c r="DH363" s="124">
        <f t="shared" si="1446"/>
        <v>0</v>
      </c>
      <c r="DI363" s="124"/>
      <c r="DJ363" s="124">
        <f t="shared" si="1442"/>
        <v>0</v>
      </c>
      <c r="DK363" s="124">
        <v>0</v>
      </c>
      <c r="DL363" s="129">
        <f t="shared" si="1443"/>
        <v>0</v>
      </c>
      <c r="DM363" s="124">
        <f t="shared" si="1444"/>
        <v>50</v>
      </c>
      <c r="DN363" s="124">
        <f t="shared" si="1444"/>
        <v>5222448.00196</v>
      </c>
    </row>
    <row r="364" spans="1:118" ht="21.75" customHeight="1" x14ac:dyDescent="0.25">
      <c r="A364" s="104"/>
      <c r="B364" s="135">
        <v>317</v>
      </c>
      <c r="C364" s="235" t="s">
        <v>801</v>
      </c>
      <c r="D364" s="118" t="s">
        <v>802</v>
      </c>
      <c r="E364" s="107">
        <f t="shared" si="1312"/>
        <v>23460</v>
      </c>
      <c r="F364" s="108">
        <v>23500</v>
      </c>
      <c r="G364" s="136">
        <v>4.12</v>
      </c>
      <c r="H364" s="149">
        <v>0.8</v>
      </c>
      <c r="I364" s="150"/>
      <c r="J364" s="150"/>
      <c r="K364" s="150"/>
      <c r="L364" s="121"/>
      <c r="M364" s="122">
        <v>1.4</v>
      </c>
      <c r="N364" s="122">
        <v>1.68</v>
      </c>
      <c r="O364" s="122">
        <v>2.23</v>
      </c>
      <c r="P364" s="123">
        <v>2.57</v>
      </c>
      <c r="Q364" s="146">
        <v>12</v>
      </c>
      <c r="R364" s="124">
        <f t="shared" ref="R364:R401" si="1451">(Q364*$E364*$G364*$H364*$M364*$R$13)/12*11+(Q364*$F364*$G364*$H364*$M364*$R$13)/12</f>
        <v>1429153.5104</v>
      </c>
      <c r="S364" s="227">
        <v>15</v>
      </c>
      <c r="T364" s="124">
        <f t="shared" si="1392"/>
        <v>1786441.8880000005</v>
      </c>
      <c r="U364" s="124">
        <v>1</v>
      </c>
      <c r="V364" s="124">
        <f t="shared" si="1402"/>
        <v>133279.39176533333</v>
      </c>
      <c r="W364" s="124">
        <v>0</v>
      </c>
      <c r="X364" s="124">
        <f t="shared" si="1403"/>
        <v>0</v>
      </c>
      <c r="Y364" s="124">
        <v>0</v>
      </c>
      <c r="Z364" s="124">
        <f t="shared" si="1404"/>
        <v>0</v>
      </c>
      <c r="AA364" s="124"/>
      <c r="AB364" s="124"/>
      <c r="AC364" s="124"/>
      <c r="AD364" s="124">
        <f t="shared" si="1405"/>
        <v>0</v>
      </c>
      <c r="AE364" s="124"/>
      <c r="AF364" s="124"/>
      <c r="AG364" s="124">
        <v>1</v>
      </c>
      <c r="AH364" s="124">
        <f t="shared" si="1406"/>
        <v>119096.12586666667</v>
      </c>
      <c r="AI364" s="124"/>
      <c r="AJ364" s="124"/>
      <c r="AK364" s="125"/>
      <c r="AL364" s="124">
        <f t="shared" si="1407"/>
        <v>0</v>
      </c>
      <c r="AM364" s="124">
        <v>6</v>
      </c>
      <c r="AN364" s="124">
        <f t="shared" si="1408"/>
        <v>714576.75520000001</v>
      </c>
      <c r="AO364" s="124">
        <v>8</v>
      </c>
      <c r="AP364" s="124">
        <f t="shared" si="1409"/>
        <v>952769.00693333335</v>
      </c>
      <c r="AQ364" s="124">
        <v>6</v>
      </c>
      <c r="AR364" s="124">
        <f t="shared" si="1410"/>
        <v>857492.10624000034</v>
      </c>
      <c r="AS364" s="139">
        <v>0</v>
      </c>
      <c r="AT364" s="124">
        <f t="shared" si="1445"/>
        <v>0</v>
      </c>
      <c r="AU364" s="124"/>
      <c r="AV364" s="129">
        <f t="shared" si="1447"/>
        <v>0</v>
      </c>
      <c r="AW364" s="124"/>
      <c r="AX364" s="124">
        <f t="shared" si="1412"/>
        <v>0</v>
      </c>
      <c r="AY364" s="124">
        <v>0</v>
      </c>
      <c r="AZ364" s="124">
        <f t="shared" si="1413"/>
        <v>0</v>
      </c>
      <c r="BA364" s="124"/>
      <c r="BB364" s="124">
        <f t="shared" si="1414"/>
        <v>0</v>
      </c>
      <c r="BC364" s="124"/>
      <c r="BD364" s="124">
        <f t="shared" si="1415"/>
        <v>0</v>
      </c>
      <c r="BE364" s="124"/>
      <c r="BF364" s="124">
        <f t="shared" si="1416"/>
        <v>0</v>
      </c>
      <c r="BG364" s="124"/>
      <c r="BH364" s="124">
        <f t="shared" si="1417"/>
        <v>0</v>
      </c>
      <c r="BI364" s="124">
        <v>0</v>
      </c>
      <c r="BJ364" s="124">
        <f t="shared" si="1418"/>
        <v>0</v>
      </c>
      <c r="BK364" s="124">
        <v>3</v>
      </c>
      <c r="BL364" s="124">
        <f t="shared" si="1419"/>
        <v>428746.05312000017</v>
      </c>
      <c r="BM364" s="124"/>
      <c r="BN364" s="124">
        <f t="shared" si="1420"/>
        <v>0</v>
      </c>
      <c r="BO364" s="124"/>
      <c r="BP364" s="124">
        <f t="shared" si="1421"/>
        <v>0</v>
      </c>
      <c r="BQ364" s="124">
        <v>0</v>
      </c>
      <c r="BR364" s="124">
        <f t="shared" si="1422"/>
        <v>0</v>
      </c>
      <c r="BS364" s="124"/>
      <c r="BT364" s="124">
        <f t="shared" si="1423"/>
        <v>0</v>
      </c>
      <c r="BU364" s="124">
        <v>0</v>
      </c>
      <c r="BV364" s="124">
        <f t="shared" si="1424"/>
        <v>0</v>
      </c>
      <c r="BW364" s="124">
        <v>0</v>
      </c>
      <c r="BX364" s="129">
        <f t="shared" si="1448"/>
        <v>0</v>
      </c>
      <c r="BY364" s="124"/>
      <c r="BZ364" s="124">
        <f t="shared" si="1426"/>
        <v>0</v>
      </c>
      <c r="CA364" s="124"/>
      <c r="CB364" s="124">
        <f t="shared" si="1427"/>
        <v>0</v>
      </c>
      <c r="CC364" s="124">
        <v>0</v>
      </c>
      <c r="CD364" s="124">
        <f t="shared" si="1449"/>
        <v>0</v>
      </c>
      <c r="CE364" s="124">
        <v>3</v>
      </c>
      <c r="CF364" s="124">
        <f t="shared" si="1428"/>
        <v>389769.13920000009</v>
      </c>
      <c r="CG364" s="124"/>
      <c r="CH364" s="124">
        <f t="shared" si="1429"/>
        <v>0</v>
      </c>
      <c r="CI364" s="124"/>
      <c r="CJ364" s="124">
        <f t="shared" si="1430"/>
        <v>0</v>
      </c>
      <c r="CK364" s="124"/>
      <c r="CL364" s="124">
        <f t="shared" si="1431"/>
        <v>0</v>
      </c>
      <c r="CM364" s="124">
        <v>0</v>
      </c>
      <c r="CN364" s="124">
        <f t="shared" si="1450"/>
        <v>0</v>
      </c>
      <c r="CO364" s="124">
        <v>0</v>
      </c>
      <c r="CP364" s="124">
        <f t="shared" si="1433"/>
        <v>0</v>
      </c>
      <c r="CQ364" s="124">
        <v>0</v>
      </c>
      <c r="CR364" s="124">
        <f>(CQ364*$E364*$G364*$H364*$M364*$CR$13)</f>
        <v>0</v>
      </c>
      <c r="CS364" s="124">
        <v>2</v>
      </c>
      <c r="CT364" s="124">
        <f t="shared" si="1435"/>
        <v>259846.09280000001</v>
      </c>
      <c r="CU364" s="124">
        <v>0</v>
      </c>
      <c r="CV364" s="124">
        <f t="shared" si="1436"/>
        <v>0</v>
      </c>
      <c r="CW364" s="124"/>
      <c r="CX364" s="124">
        <f t="shared" si="1437"/>
        <v>0</v>
      </c>
      <c r="CY364" s="140"/>
      <c r="CZ364" s="124">
        <f t="shared" si="1438"/>
        <v>0</v>
      </c>
      <c r="DA364" s="124"/>
      <c r="DB364" s="129">
        <f t="shared" si="1439"/>
        <v>0</v>
      </c>
      <c r="DC364" s="124">
        <v>0</v>
      </c>
      <c r="DD364" s="124">
        <f t="shared" si="1440"/>
        <v>0</v>
      </c>
      <c r="DE364" s="141"/>
      <c r="DF364" s="124">
        <f t="shared" si="1441"/>
        <v>0</v>
      </c>
      <c r="DG364" s="124">
        <v>0</v>
      </c>
      <c r="DH364" s="124">
        <f t="shared" si="1446"/>
        <v>0</v>
      </c>
      <c r="DI364" s="124"/>
      <c r="DJ364" s="124">
        <f t="shared" si="1442"/>
        <v>0</v>
      </c>
      <c r="DK364" s="124">
        <v>1</v>
      </c>
      <c r="DL364" s="129">
        <f t="shared" si="1443"/>
        <v>159001.06154666666</v>
      </c>
      <c r="DM364" s="124">
        <f t="shared" si="1444"/>
        <v>58</v>
      </c>
      <c r="DN364" s="124">
        <f t="shared" si="1444"/>
        <v>7230171.1310720006</v>
      </c>
    </row>
    <row r="365" spans="1:118" ht="30" customHeight="1" x14ac:dyDescent="0.25">
      <c r="A365" s="104"/>
      <c r="B365" s="135">
        <v>318</v>
      </c>
      <c r="C365" s="235" t="s">
        <v>803</v>
      </c>
      <c r="D365" s="118" t="s">
        <v>804</v>
      </c>
      <c r="E365" s="107">
        <f t="shared" si="1312"/>
        <v>23460</v>
      </c>
      <c r="F365" s="108">
        <v>23500</v>
      </c>
      <c r="G365" s="136">
        <v>1.1599999999999999</v>
      </c>
      <c r="H365" s="120">
        <v>1</v>
      </c>
      <c r="I365" s="121"/>
      <c r="J365" s="121"/>
      <c r="K365" s="121"/>
      <c r="L365" s="121"/>
      <c r="M365" s="122">
        <v>1.4</v>
      </c>
      <c r="N365" s="122">
        <v>1.68</v>
      </c>
      <c r="O365" s="122">
        <v>2.23</v>
      </c>
      <c r="P365" s="123">
        <v>2.57</v>
      </c>
      <c r="Q365" s="146">
        <v>0</v>
      </c>
      <c r="R365" s="124">
        <f t="shared" si="1451"/>
        <v>0</v>
      </c>
      <c r="S365" s="227">
        <v>45</v>
      </c>
      <c r="T365" s="124">
        <f t="shared" si="1392"/>
        <v>1886170.4400000002</v>
      </c>
      <c r="U365" s="124">
        <v>70</v>
      </c>
      <c r="V365" s="124">
        <f t="shared" si="1402"/>
        <v>3283460.743733333</v>
      </c>
      <c r="W365" s="124">
        <v>0</v>
      </c>
      <c r="X365" s="124">
        <f t="shared" si="1403"/>
        <v>0</v>
      </c>
      <c r="Y365" s="124">
        <v>0</v>
      </c>
      <c r="Z365" s="124">
        <f t="shared" si="1404"/>
        <v>0</v>
      </c>
      <c r="AA365" s="124"/>
      <c r="AB365" s="124"/>
      <c r="AC365" s="124"/>
      <c r="AD365" s="124">
        <f t="shared" si="1405"/>
        <v>0</v>
      </c>
      <c r="AE365" s="124"/>
      <c r="AF365" s="124"/>
      <c r="AG365" s="124"/>
      <c r="AH365" s="124">
        <f t="shared" si="1406"/>
        <v>0</v>
      </c>
      <c r="AI365" s="124"/>
      <c r="AJ365" s="124"/>
      <c r="AK365" s="125"/>
      <c r="AL365" s="124">
        <f t="shared" si="1407"/>
        <v>0</v>
      </c>
      <c r="AM365" s="124">
        <v>10</v>
      </c>
      <c r="AN365" s="124">
        <f t="shared" si="1408"/>
        <v>419148.98666666669</v>
      </c>
      <c r="AO365" s="124">
        <v>2</v>
      </c>
      <c r="AP365" s="124">
        <f t="shared" si="1409"/>
        <v>83829.797333333336</v>
      </c>
      <c r="AQ365" s="124">
        <v>4</v>
      </c>
      <c r="AR365" s="124">
        <f t="shared" si="1410"/>
        <v>201191.51360000001</v>
      </c>
      <c r="AS365" s="140">
        <v>0</v>
      </c>
      <c r="AT365" s="124">
        <f t="shared" si="1445"/>
        <v>0</v>
      </c>
      <c r="AU365" s="124">
        <v>0</v>
      </c>
      <c r="AV365" s="129">
        <f t="shared" si="1447"/>
        <v>0</v>
      </c>
      <c r="AW365" s="124"/>
      <c r="AX365" s="124">
        <f t="shared" si="1412"/>
        <v>0</v>
      </c>
      <c r="AY365" s="124">
        <v>0</v>
      </c>
      <c r="AZ365" s="124">
        <f t="shared" si="1413"/>
        <v>0</v>
      </c>
      <c r="BA365" s="124"/>
      <c r="BB365" s="124">
        <f t="shared" si="1414"/>
        <v>0</v>
      </c>
      <c r="BC365" s="124">
        <v>0</v>
      </c>
      <c r="BD365" s="124">
        <f t="shared" si="1415"/>
        <v>0</v>
      </c>
      <c r="BE365" s="124">
        <v>0</v>
      </c>
      <c r="BF365" s="124">
        <f t="shared" si="1416"/>
        <v>0</v>
      </c>
      <c r="BG365" s="124">
        <v>0</v>
      </c>
      <c r="BH365" s="124">
        <f t="shared" si="1417"/>
        <v>0</v>
      </c>
      <c r="BI365" s="124">
        <v>5</v>
      </c>
      <c r="BJ365" s="124">
        <f t="shared" si="1418"/>
        <v>228626.71999999997</v>
      </c>
      <c r="BK365" s="124">
        <v>0</v>
      </c>
      <c r="BL365" s="124">
        <f t="shared" si="1419"/>
        <v>0</v>
      </c>
      <c r="BM365" s="124">
        <v>0</v>
      </c>
      <c r="BN365" s="124">
        <f t="shared" si="1420"/>
        <v>0</v>
      </c>
      <c r="BO365" s="124">
        <v>0</v>
      </c>
      <c r="BP365" s="124">
        <f t="shared" si="1421"/>
        <v>0</v>
      </c>
      <c r="BQ365" s="124">
        <v>1</v>
      </c>
      <c r="BR365" s="124">
        <f t="shared" si="1422"/>
        <v>45725.344000000005</v>
      </c>
      <c r="BS365" s="124"/>
      <c r="BT365" s="124">
        <f t="shared" si="1423"/>
        <v>0</v>
      </c>
      <c r="BU365" s="124">
        <v>0</v>
      </c>
      <c r="BV365" s="124">
        <f t="shared" si="1424"/>
        <v>0</v>
      </c>
      <c r="BW365" s="124">
        <v>0</v>
      </c>
      <c r="BX365" s="129">
        <f t="shared" si="1448"/>
        <v>0</v>
      </c>
      <c r="BY365" s="124">
        <v>0</v>
      </c>
      <c r="BZ365" s="124">
        <f t="shared" si="1426"/>
        <v>0</v>
      </c>
      <c r="CA365" s="124">
        <v>0</v>
      </c>
      <c r="CB365" s="124">
        <f t="shared" si="1427"/>
        <v>0</v>
      </c>
      <c r="CC365" s="124">
        <v>0</v>
      </c>
      <c r="CD365" s="124">
        <f t="shared" si="1449"/>
        <v>0</v>
      </c>
      <c r="CE365" s="124">
        <v>0</v>
      </c>
      <c r="CF365" s="124">
        <f t="shared" si="1428"/>
        <v>0</v>
      </c>
      <c r="CG365" s="124">
        <v>0</v>
      </c>
      <c r="CH365" s="124">
        <f t="shared" si="1429"/>
        <v>0</v>
      </c>
      <c r="CI365" s="124"/>
      <c r="CJ365" s="124">
        <f t="shared" si="1430"/>
        <v>0</v>
      </c>
      <c r="CK365" s="124"/>
      <c r="CL365" s="124">
        <f t="shared" si="1431"/>
        <v>0</v>
      </c>
      <c r="CM365" s="124">
        <v>0</v>
      </c>
      <c r="CN365" s="124">
        <f t="shared" si="1450"/>
        <v>0</v>
      </c>
      <c r="CO365" s="124">
        <v>0</v>
      </c>
      <c r="CP365" s="124">
        <f t="shared" si="1433"/>
        <v>0</v>
      </c>
      <c r="CQ365" s="124">
        <v>0</v>
      </c>
      <c r="CR365" s="124">
        <f>(CQ365*$E365*$G365*$H365*$M365*$CR$13)</f>
        <v>0</v>
      </c>
      <c r="CS365" s="124">
        <v>0</v>
      </c>
      <c r="CT365" s="124">
        <f t="shared" si="1435"/>
        <v>0</v>
      </c>
      <c r="CU365" s="124">
        <v>10</v>
      </c>
      <c r="CV365" s="124">
        <f t="shared" si="1436"/>
        <v>457253.44</v>
      </c>
      <c r="CW365" s="124">
        <v>0</v>
      </c>
      <c r="CX365" s="124">
        <f t="shared" si="1437"/>
        <v>0</v>
      </c>
      <c r="CY365" s="140"/>
      <c r="CZ365" s="124">
        <f t="shared" si="1438"/>
        <v>0</v>
      </c>
      <c r="DA365" s="124">
        <v>0</v>
      </c>
      <c r="DB365" s="129">
        <f t="shared" si="1439"/>
        <v>0</v>
      </c>
      <c r="DC365" s="124">
        <v>0</v>
      </c>
      <c r="DD365" s="124">
        <f t="shared" si="1440"/>
        <v>0</v>
      </c>
      <c r="DE365" s="141"/>
      <c r="DF365" s="124">
        <f t="shared" si="1441"/>
        <v>0</v>
      </c>
      <c r="DG365" s="124">
        <v>0</v>
      </c>
      <c r="DH365" s="124">
        <f t="shared" si="1446"/>
        <v>0</v>
      </c>
      <c r="DI365" s="124"/>
      <c r="DJ365" s="124">
        <f t="shared" si="1442"/>
        <v>0</v>
      </c>
      <c r="DK365" s="124">
        <v>2</v>
      </c>
      <c r="DL365" s="129">
        <f t="shared" si="1443"/>
        <v>111918.22293333332</v>
      </c>
      <c r="DM365" s="124">
        <f t="shared" si="1444"/>
        <v>149</v>
      </c>
      <c r="DN365" s="124">
        <f t="shared" si="1444"/>
        <v>6717325.2082666662</v>
      </c>
    </row>
    <row r="366" spans="1:118" ht="30" customHeight="1" x14ac:dyDescent="0.25">
      <c r="A366" s="104"/>
      <c r="B366" s="135">
        <v>319</v>
      </c>
      <c r="C366" s="235" t="s">
        <v>805</v>
      </c>
      <c r="D366" s="118" t="s">
        <v>806</v>
      </c>
      <c r="E366" s="107">
        <f t="shared" si="1312"/>
        <v>23460</v>
      </c>
      <c r="F366" s="108">
        <v>23500</v>
      </c>
      <c r="G366" s="136">
        <v>1.95</v>
      </c>
      <c r="H366" s="120">
        <v>1</v>
      </c>
      <c r="I366" s="121"/>
      <c r="J366" s="121"/>
      <c r="K366" s="121"/>
      <c r="L366" s="121"/>
      <c r="M366" s="122">
        <v>1.4</v>
      </c>
      <c r="N366" s="122">
        <v>1.68</v>
      </c>
      <c r="O366" s="122">
        <v>2.23</v>
      </c>
      <c r="P366" s="123">
        <v>2.57</v>
      </c>
      <c r="Q366" s="146">
        <v>92</v>
      </c>
      <c r="R366" s="124">
        <f t="shared" si="1451"/>
        <v>6482355.8799999999</v>
      </c>
      <c r="S366" s="227"/>
      <c r="T366" s="124">
        <f t="shared" si="1392"/>
        <v>0</v>
      </c>
      <c r="U366" s="124">
        <v>50</v>
      </c>
      <c r="V366" s="124">
        <f t="shared" si="1402"/>
        <v>3942579.0950000002</v>
      </c>
      <c r="W366" s="124">
        <v>0</v>
      </c>
      <c r="X366" s="124">
        <f t="shared" si="1403"/>
        <v>0</v>
      </c>
      <c r="Y366" s="124">
        <v>12</v>
      </c>
      <c r="Z366" s="124">
        <f t="shared" si="1404"/>
        <v>999267.36</v>
      </c>
      <c r="AA366" s="124"/>
      <c r="AB366" s="124"/>
      <c r="AC366" s="124"/>
      <c r="AD366" s="124">
        <f t="shared" si="1405"/>
        <v>0</v>
      </c>
      <c r="AE366" s="124"/>
      <c r="AF366" s="124"/>
      <c r="AG366" s="124">
        <v>20</v>
      </c>
      <c r="AH366" s="124">
        <f t="shared" si="1406"/>
        <v>1409207.8</v>
      </c>
      <c r="AI366" s="124"/>
      <c r="AJ366" s="124"/>
      <c r="AK366" s="125"/>
      <c r="AL366" s="124">
        <f t="shared" si="1407"/>
        <v>0</v>
      </c>
      <c r="AM366" s="124">
        <v>70</v>
      </c>
      <c r="AN366" s="124">
        <f t="shared" si="1408"/>
        <v>4932227.3000000007</v>
      </c>
      <c r="AO366" s="124">
        <v>35</v>
      </c>
      <c r="AP366" s="124">
        <f t="shared" si="1409"/>
        <v>2466113.6500000004</v>
      </c>
      <c r="AQ366" s="124">
        <v>43</v>
      </c>
      <c r="AR366" s="124">
        <f t="shared" si="1410"/>
        <v>3635756.1240000003</v>
      </c>
      <c r="AS366" s="140"/>
      <c r="AT366" s="124">
        <f t="shared" si="1445"/>
        <v>0</v>
      </c>
      <c r="AU366" s="124">
        <v>2</v>
      </c>
      <c r="AV366" s="129">
        <f t="shared" ref="AV366:AV372" si="1452">(AU366*$E366*$G366*$H366*$N366*$AV$13)/12*11+(AU366*$F366*$G366*$H366*$N366*$AV$13)/12</f>
        <v>169104.93599999999</v>
      </c>
      <c r="AW366" s="124"/>
      <c r="AX366" s="124">
        <f t="shared" si="1412"/>
        <v>0</v>
      </c>
      <c r="AY366" s="124">
        <v>0</v>
      </c>
      <c r="AZ366" s="124">
        <f t="shared" si="1413"/>
        <v>0</v>
      </c>
      <c r="BA366" s="124"/>
      <c r="BB366" s="124">
        <f t="shared" si="1414"/>
        <v>0</v>
      </c>
      <c r="BC366" s="124">
        <v>0</v>
      </c>
      <c r="BD366" s="124">
        <f t="shared" si="1415"/>
        <v>0</v>
      </c>
      <c r="BE366" s="124">
        <v>0</v>
      </c>
      <c r="BF366" s="124">
        <f t="shared" si="1416"/>
        <v>0</v>
      </c>
      <c r="BG366" s="124">
        <v>0</v>
      </c>
      <c r="BH366" s="124">
        <f t="shared" si="1417"/>
        <v>0</v>
      </c>
      <c r="BI366" s="124">
        <v>11</v>
      </c>
      <c r="BJ366" s="124">
        <f t="shared" si="1418"/>
        <v>845524.67999999993</v>
      </c>
      <c r="BK366" s="124">
        <v>16</v>
      </c>
      <c r="BL366" s="124">
        <f t="shared" si="1419"/>
        <v>1352839.4879999999</v>
      </c>
      <c r="BM366" s="124">
        <v>0</v>
      </c>
      <c r="BN366" s="124">
        <f t="shared" si="1420"/>
        <v>0</v>
      </c>
      <c r="BO366" s="124">
        <v>0</v>
      </c>
      <c r="BP366" s="124">
        <f t="shared" si="1421"/>
        <v>0</v>
      </c>
      <c r="BQ366" s="124">
        <v>6</v>
      </c>
      <c r="BR366" s="124">
        <f t="shared" si="1422"/>
        <v>461195.28</v>
      </c>
      <c r="BS366" s="124"/>
      <c r="BT366" s="124">
        <f t="shared" si="1423"/>
        <v>0</v>
      </c>
      <c r="BU366" s="124">
        <v>6</v>
      </c>
      <c r="BV366" s="124">
        <f t="shared" si="1424"/>
        <v>553434.33599999989</v>
      </c>
      <c r="BW366" s="124">
        <v>8</v>
      </c>
      <c r="BX366" s="129">
        <f t="shared" ref="BX366:BX375" si="1453">(BW366*$E366*$G366*$H366*$N366*$BX$13)/12*11+(BW366*$F366*$G366*$H366*$N366*$BX$13)/12</f>
        <v>737912.44799999997</v>
      </c>
      <c r="BY366" s="124">
        <v>0</v>
      </c>
      <c r="BZ366" s="124">
        <f t="shared" si="1426"/>
        <v>0</v>
      </c>
      <c r="CA366" s="124">
        <v>0</v>
      </c>
      <c r="CB366" s="124">
        <f t="shared" si="1427"/>
        <v>0</v>
      </c>
      <c r="CC366" s="124">
        <v>0</v>
      </c>
      <c r="CD366" s="124">
        <f t="shared" si="1449"/>
        <v>0</v>
      </c>
      <c r="CE366" s="124">
        <v>1</v>
      </c>
      <c r="CF366" s="124">
        <f t="shared" si="1428"/>
        <v>76865.87999999999</v>
      </c>
      <c r="CG366" s="124">
        <v>0</v>
      </c>
      <c r="CH366" s="124">
        <f t="shared" si="1429"/>
        <v>0</v>
      </c>
      <c r="CI366" s="124"/>
      <c r="CJ366" s="124">
        <f t="shared" si="1430"/>
        <v>0</v>
      </c>
      <c r="CK366" s="124"/>
      <c r="CL366" s="124">
        <f t="shared" si="1431"/>
        <v>0</v>
      </c>
      <c r="CM366" s="124">
        <v>0</v>
      </c>
      <c r="CN366" s="124">
        <f t="shared" si="1450"/>
        <v>0</v>
      </c>
      <c r="CO366" s="124">
        <v>5</v>
      </c>
      <c r="CP366" s="124">
        <f t="shared" si="1433"/>
        <v>288247.05000000005</v>
      </c>
      <c r="CQ366" s="124">
        <v>0</v>
      </c>
      <c r="CR366" s="124">
        <f>(CQ366*$E366*$G366*$H366*$M366*$CR$13)</f>
        <v>0</v>
      </c>
      <c r="CS366" s="124">
        <v>8</v>
      </c>
      <c r="CT366" s="124">
        <f t="shared" si="1435"/>
        <v>614927.03999999992</v>
      </c>
      <c r="CU366" s="124">
        <v>0</v>
      </c>
      <c r="CV366" s="124">
        <f t="shared" si="1436"/>
        <v>0</v>
      </c>
      <c r="CW366" s="124">
        <v>0</v>
      </c>
      <c r="CX366" s="124">
        <f t="shared" si="1437"/>
        <v>0</v>
      </c>
      <c r="CY366" s="140"/>
      <c r="CZ366" s="124">
        <f t="shared" si="1438"/>
        <v>0</v>
      </c>
      <c r="DA366" s="124">
        <v>0</v>
      </c>
      <c r="DB366" s="129">
        <f t="shared" si="1439"/>
        <v>0</v>
      </c>
      <c r="DC366" s="124">
        <v>0</v>
      </c>
      <c r="DD366" s="124">
        <f t="shared" si="1440"/>
        <v>0</v>
      </c>
      <c r="DE366" s="141"/>
      <c r="DF366" s="124">
        <f t="shared" si="1441"/>
        <v>0</v>
      </c>
      <c r="DG366" s="124">
        <v>0</v>
      </c>
      <c r="DH366" s="124">
        <f t="shared" si="1446"/>
        <v>0</v>
      </c>
      <c r="DI366" s="124"/>
      <c r="DJ366" s="124">
        <f t="shared" si="1442"/>
        <v>0</v>
      </c>
      <c r="DK366" s="124">
        <v>1</v>
      </c>
      <c r="DL366" s="129">
        <f t="shared" si="1443"/>
        <v>94069.196000000011</v>
      </c>
      <c r="DM366" s="124">
        <f t="shared" si="1444"/>
        <v>386</v>
      </c>
      <c r="DN366" s="124">
        <f t="shared" si="1444"/>
        <v>29061627.542999998</v>
      </c>
    </row>
    <row r="367" spans="1:118" ht="30" x14ac:dyDescent="0.25">
      <c r="A367" s="104"/>
      <c r="B367" s="135">
        <v>320</v>
      </c>
      <c r="C367" s="235" t="s">
        <v>807</v>
      </c>
      <c r="D367" s="118" t="s">
        <v>808</v>
      </c>
      <c r="E367" s="107">
        <f t="shared" si="1312"/>
        <v>23460</v>
      </c>
      <c r="F367" s="108">
        <v>23500</v>
      </c>
      <c r="G367" s="136">
        <v>2.46</v>
      </c>
      <c r="H367" s="120">
        <v>1</v>
      </c>
      <c r="I367" s="121"/>
      <c r="J367" s="121"/>
      <c r="K367" s="121"/>
      <c r="L367" s="121"/>
      <c r="M367" s="122">
        <v>1.4</v>
      </c>
      <c r="N367" s="122">
        <v>1.68</v>
      </c>
      <c r="O367" s="122">
        <v>2.23</v>
      </c>
      <c r="P367" s="123">
        <v>2.57</v>
      </c>
      <c r="Q367" s="146">
        <v>8</v>
      </c>
      <c r="R367" s="124">
        <f t="shared" si="1451"/>
        <v>711107.93599999999</v>
      </c>
      <c r="S367" s="227"/>
      <c r="T367" s="124">
        <f t="shared" si="1392"/>
        <v>0</v>
      </c>
      <c r="U367" s="124">
        <v>0</v>
      </c>
      <c r="V367" s="124">
        <f t="shared" si="1402"/>
        <v>0</v>
      </c>
      <c r="W367" s="124">
        <v>0</v>
      </c>
      <c r="X367" s="124">
        <f t="shared" si="1403"/>
        <v>0</v>
      </c>
      <c r="Y367" s="124">
        <v>2</v>
      </c>
      <c r="Z367" s="124">
        <f t="shared" si="1404"/>
        <v>210102.36799999996</v>
      </c>
      <c r="AA367" s="124"/>
      <c r="AB367" s="124"/>
      <c r="AC367" s="124"/>
      <c r="AD367" s="124">
        <f t="shared" si="1405"/>
        <v>0</v>
      </c>
      <c r="AE367" s="124"/>
      <c r="AF367" s="124"/>
      <c r="AG367" s="124"/>
      <c r="AH367" s="124">
        <f t="shared" si="1406"/>
        <v>0</v>
      </c>
      <c r="AI367" s="124"/>
      <c r="AJ367" s="124"/>
      <c r="AK367" s="125"/>
      <c r="AL367" s="124">
        <f t="shared" si="1407"/>
        <v>0</v>
      </c>
      <c r="AM367" s="124">
        <v>3</v>
      </c>
      <c r="AN367" s="124">
        <f t="shared" si="1408"/>
        <v>266665.47599999997</v>
      </c>
      <c r="AO367" s="124">
        <v>2</v>
      </c>
      <c r="AP367" s="124">
        <f t="shared" si="1409"/>
        <v>177776.984</v>
      </c>
      <c r="AQ367" s="124">
        <v>1</v>
      </c>
      <c r="AR367" s="124">
        <f t="shared" si="1410"/>
        <v>106666.19040000001</v>
      </c>
      <c r="AS367" s="140">
        <v>2</v>
      </c>
      <c r="AT367" s="124">
        <f t="shared" si="1445"/>
        <v>252122.84159999999</v>
      </c>
      <c r="AU367" s="124">
        <v>0</v>
      </c>
      <c r="AV367" s="129">
        <f t="shared" si="1452"/>
        <v>0</v>
      </c>
      <c r="AW367" s="124"/>
      <c r="AX367" s="124">
        <f t="shared" si="1412"/>
        <v>0</v>
      </c>
      <c r="AY367" s="124">
        <v>0</v>
      </c>
      <c r="AZ367" s="124">
        <f t="shared" si="1413"/>
        <v>0</v>
      </c>
      <c r="BA367" s="124"/>
      <c r="BB367" s="124">
        <f t="shared" si="1414"/>
        <v>0</v>
      </c>
      <c r="BC367" s="124">
        <v>0</v>
      </c>
      <c r="BD367" s="124">
        <f t="shared" si="1415"/>
        <v>0</v>
      </c>
      <c r="BE367" s="124">
        <v>0</v>
      </c>
      <c r="BF367" s="124">
        <f t="shared" si="1416"/>
        <v>0</v>
      </c>
      <c r="BG367" s="124">
        <v>0</v>
      </c>
      <c r="BH367" s="124">
        <f t="shared" si="1417"/>
        <v>0</v>
      </c>
      <c r="BI367" s="124">
        <v>0</v>
      </c>
      <c r="BJ367" s="124">
        <f t="shared" si="1418"/>
        <v>0</v>
      </c>
      <c r="BK367" s="124">
        <v>0</v>
      </c>
      <c r="BL367" s="124">
        <f t="shared" si="1419"/>
        <v>0</v>
      </c>
      <c r="BM367" s="124">
        <v>0</v>
      </c>
      <c r="BN367" s="124">
        <f t="shared" si="1420"/>
        <v>0</v>
      </c>
      <c r="BO367" s="124">
        <v>0</v>
      </c>
      <c r="BP367" s="124">
        <f t="shared" si="1421"/>
        <v>0</v>
      </c>
      <c r="BQ367" s="124">
        <v>0</v>
      </c>
      <c r="BR367" s="124">
        <f t="shared" si="1422"/>
        <v>0</v>
      </c>
      <c r="BS367" s="124"/>
      <c r="BT367" s="124">
        <f t="shared" si="1423"/>
        <v>0</v>
      </c>
      <c r="BU367" s="124">
        <v>0</v>
      </c>
      <c r="BV367" s="124">
        <f>(BU367*$E367*$G367*$H367*$N367*$BV$13)</f>
        <v>0</v>
      </c>
      <c r="BW367" s="124">
        <v>0</v>
      </c>
      <c r="BX367" s="129">
        <f t="shared" si="1453"/>
        <v>0</v>
      </c>
      <c r="BY367" s="124">
        <v>0</v>
      </c>
      <c r="BZ367" s="124">
        <f t="shared" si="1426"/>
        <v>0</v>
      </c>
      <c r="CA367" s="124">
        <v>0</v>
      </c>
      <c r="CB367" s="124">
        <f t="shared" si="1427"/>
        <v>0</v>
      </c>
      <c r="CC367" s="124">
        <v>0</v>
      </c>
      <c r="CD367" s="124">
        <f t="shared" si="1449"/>
        <v>0</v>
      </c>
      <c r="CE367" s="124">
        <v>0</v>
      </c>
      <c r="CF367" s="124">
        <f t="shared" si="1428"/>
        <v>0</v>
      </c>
      <c r="CG367" s="124">
        <v>0</v>
      </c>
      <c r="CH367" s="124">
        <f t="shared" si="1429"/>
        <v>0</v>
      </c>
      <c r="CI367" s="124"/>
      <c r="CJ367" s="124">
        <f t="shared" si="1430"/>
        <v>0</v>
      </c>
      <c r="CK367" s="124"/>
      <c r="CL367" s="124">
        <f t="shared" si="1431"/>
        <v>0</v>
      </c>
      <c r="CM367" s="124">
        <v>0</v>
      </c>
      <c r="CN367" s="124">
        <f t="shared" si="1450"/>
        <v>0</v>
      </c>
      <c r="CO367" s="124">
        <v>0</v>
      </c>
      <c r="CP367" s="124">
        <f t="shared" si="1433"/>
        <v>0</v>
      </c>
      <c r="CQ367" s="124">
        <v>0</v>
      </c>
      <c r="CR367" s="124">
        <f>(CQ367*$E367*$G367*$H367*$M367*$CR$13)</f>
        <v>0</v>
      </c>
      <c r="CS367" s="124">
        <v>0</v>
      </c>
      <c r="CT367" s="124">
        <f t="shared" si="1435"/>
        <v>0</v>
      </c>
      <c r="CU367" s="124">
        <v>0</v>
      </c>
      <c r="CV367" s="124">
        <f t="shared" si="1436"/>
        <v>0</v>
      </c>
      <c r="CW367" s="124">
        <v>0</v>
      </c>
      <c r="CX367" s="124">
        <f t="shared" si="1437"/>
        <v>0</v>
      </c>
      <c r="CY367" s="140"/>
      <c r="CZ367" s="124">
        <f t="shared" si="1438"/>
        <v>0</v>
      </c>
      <c r="DA367" s="124">
        <v>0</v>
      </c>
      <c r="DB367" s="129">
        <f t="shared" si="1439"/>
        <v>0</v>
      </c>
      <c r="DC367" s="124">
        <v>0</v>
      </c>
      <c r="DD367" s="124">
        <f t="shared" si="1440"/>
        <v>0</v>
      </c>
      <c r="DE367" s="141"/>
      <c r="DF367" s="124">
        <f t="shared" si="1441"/>
        <v>0</v>
      </c>
      <c r="DG367" s="124">
        <v>0</v>
      </c>
      <c r="DH367" s="124">
        <f t="shared" si="1446"/>
        <v>0</v>
      </c>
      <c r="DI367" s="124"/>
      <c r="DJ367" s="124">
        <f t="shared" si="1442"/>
        <v>0</v>
      </c>
      <c r="DK367" s="124">
        <v>0</v>
      </c>
      <c r="DL367" s="129">
        <f t="shared" si="1443"/>
        <v>0</v>
      </c>
      <c r="DM367" s="124">
        <f t="shared" si="1444"/>
        <v>18</v>
      </c>
      <c r="DN367" s="124">
        <f t="shared" si="1444"/>
        <v>1724441.7959999999</v>
      </c>
    </row>
    <row r="368" spans="1:118" x14ac:dyDescent="0.25">
      <c r="A368" s="104"/>
      <c r="B368" s="135">
        <v>321</v>
      </c>
      <c r="C368" s="235" t="s">
        <v>809</v>
      </c>
      <c r="D368" s="118" t="s">
        <v>810</v>
      </c>
      <c r="E368" s="107">
        <f t="shared" si="1312"/>
        <v>23460</v>
      </c>
      <c r="F368" s="108">
        <v>23500</v>
      </c>
      <c r="G368" s="136">
        <v>0.73</v>
      </c>
      <c r="H368" s="120">
        <v>1</v>
      </c>
      <c r="I368" s="121"/>
      <c r="J368" s="121"/>
      <c r="K368" s="121"/>
      <c r="L368" s="121"/>
      <c r="M368" s="122">
        <v>1.4</v>
      </c>
      <c r="N368" s="122">
        <v>1.68</v>
      </c>
      <c r="O368" s="122">
        <v>2.23</v>
      </c>
      <c r="P368" s="123">
        <v>2.57</v>
      </c>
      <c r="Q368" s="146">
        <v>45</v>
      </c>
      <c r="R368" s="124">
        <f t="shared" si="1451"/>
        <v>1186986.5699999998</v>
      </c>
      <c r="S368" s="227">
        <v>110</v>
      </c>
      <c r="T368" s="124">
        <f t="shared" si="1392"/>
        <v>2901522.7266666666</v>
      </c>
      <c r="U368" s="124">
        <v>0</v>
      </c>
      <c r="V368" s="124">
        <f t="shared" si="1402"/>
        <v>0</v>
      </c>
      <c r="W368" s="124">
        <v>0</v>
      </c>
      <c r="X368" s="124">
        <f t="shared" si="1403"/>
        <v>0</v>
      </c>
      <c r="Y368" s="124">
        <v>0</v>
      </c>
      <c r="Z368" s="124">
        <f t="shared" si="1404"/>
        <v>0</v>
      </c>
      <c r="AA368" s="124"/>
      <c r="AB368" s="124"/>
      <c r="AC368" s="124"/>
      <c r="AD368" s="124">
        <f t="shared" si="1405"/>
        <v>0</v>
      </c>
      <c r="AE368" s="124"/>
      <c r="AF368" s="124"/>
      <c r="AG368" s="124">
        <v>38</v>
      </c>
      <c r="AH368" s="124">
        <f t="shared" si="1406"/>
        <v>1002344.2146666667</v>
      </c>
      <c r="AI368" s="124"/>
      <c r="AJ368" s="124"/>
      <c r="AK368" s="125"/>
      <c r="AL368" s="124">
        <f t="shared" si="1407"/>
        <v>0</v>
      </c>
      <c r="AM368" s="124">
        <v>80</v>
      </c>
      <c r="AN368" s="124">
        <f t="shared" si="1408"/>
        <v>2110198.3466666667</v>
      </c>
      <c r="AO368" s="124">
        <v>152</v>
      </c>
      <c r="AP368" s="124">
        <f t="shared" si="1409"/>
        <v>4009376.8586666668</v>
      </c>
      <c r="AQ368" s="124">
        <v>114</v>
      </c>
      <c r="AR368" s="124">
        <f t="shared" si="1410"/>
        <v>3608439.1728000003</v>
      </c>
      <c r="AS368" s="139">
        <v>0</v>
      </c>
      <c r="AT368" s="124">
        <f t="shared" si="1445"/>
        <v>0</v>
      </c>
      <c r="AU368" s="124"/>
      <c r="AV368" s="129">
        <f t="shared" si="1452"/>
        <v>0</v>
      </c>
      <c r="AW368" s="124"/>
      <c r="AX368" s="124">
        <f t="shared" si="1412"/>
        <v>0</v>
      </c>
      <c r="AY368" s="124">
        <v>0</v>
      </c>
      <c r="AZ368" s="124">
        <f t="shared" si="1413"/>
        <v>0</v>
      </c>
      <c r="BA368" s="124"/>
      <c r="BB368" s="124">
        <f t="shared" si="1414"/>
        <v>0</v>
      </c>
      <c r="BC368" s="124">
        <v>0</v>
      </c>
      <c r="BD368" s="124">
        <f t="shared" si="1415"/>
        <v>0</v>
      </c>
      <c r="BE368" s="124">
        <v>0</v>
      </c>
      <c r="BF368" s="124">
        <f t="shared" si="1416"/>
        <v>0</v>
      </c>
      <c r="BG368" s="124">
        <v>0</v>
      </c>
      <c r="BH368" s="124">
        <f t="shared" si="1417"/>
        <v>0</v>
      </c>
      <c r="BI368" s="124">
        <v>14</v>
      </c>
      <c r="BJ368" s="124">
        <f t="shared" si="1418"/>
        <v>402856.04799999989</v>
      </c>
      <c r="BK368" s="124">
        <v>65</v>
      </c>
      <c r="BL368" s="124">
        <f t="shared" si="1419"/>
        <v>2057443.388</v>
      </c>
      <c r="BM368" s="124">
        <v>0</v>
      </c>
      <c r="BN368" s="124">
        <f t="shared" si="1420"/>
        <v>0</v>
      </c>
      <c r="BO368" s="124">
        <v>0</v>
      </c>
      <c r="BP368" s="124">
        <f t="shared" si="1421"/>
        <v>0</v>
      </c>
      <c r="BQ368" s="124">
        <v>28</v>
      </c>
      <c r="BR368" s="124">
        <f t="shared" si="1422"/>
        <v>805712.09599999979</v>
      </c>
      <c r="BS368" s="124"/>
      <c r="BT368" s="124">
        <f t="shared" si="1423"/>
        <v>0</v>
      </c>
      <c r="BU368" s="124">
        <v>18</v>
      </c>
      <c r="BV368" s="124">
        <f t="shared" ref="BV368:BV376" si="1454">(BU368*$E368*$G368*$H368*$N368*$BV$13)/12*11+(BU368*$F368*$G368*$H368*$N368*$BV$13)/12</f>
        <v>621549.3311999999</v>
      </c>
      <c r="BW368" s="124">
        <v>10</v>
      </c>
      <c r="BX368" s="129">
        <f t="shared" si="1453"/>
        <v>345305.18400000001</v>
      </c>
      <c r="BY368" s="124">
        <v>0</v>
      </c>
      <c r="BZ368" s="124">
        <f t="shared" si="1426"/>
        <v>0</v>
      </c>
      <c r="CA368" s="124">
        <v>0</v>
      </c>
      <c r="CB368" s="124">
        <f t="shared" si="1427"/>
        <v>0</v>
      </c>
      <c r="CC368" s="124">
        <v>0</v>
      </c>
      <c r="CD368" s="124">
        <f t="shared" si="1449"/>
        <v>0</v>
      </c>
      <c r="CE368" s="124">
        <v>13</v>
      </c>
      <c r="CF368" s="124">
        <f t="shared" si="1428"/>
        <v>374080.61599999992</v>
      </c>
      <c r="CG368" s="124"/>
      <c r="CH368" s="124">
        <f t="shared" si="1429"/>
        <v>0</v>
      </c>
      <c r="CI368" s="124"/>
      <c r="CJ368" s="124">
        <f t="shared" si="1430"/>
        <v>0</v>
      </c>
      <c r="CK368" s="124"/>
      <c r="CL368" s="124">
        <f t="shared" si="1431"/>
        <v>0</v>
      </c>
      <c r="CM368" s="124">
        <v>20</v>
      </c>
      <c r="CN368" s="124">
        <f t="shared" ref="CN368:CN374" si="1455">(CM368*$E368*$G368*$H368*$M368*$CN$13)/12*11+(CM368*$F368*$G368*$H368*$M368*$CN$13)/12</f>
        <v>479590.53333333327</v>
      </c>
      <c r="CO368" s="124">
        <v>19</v>
      </c>
      <c r="CP368" s="124">
        <f t="shared" si="1433"/>
        <v>410049.90599999996</v>
      </c>
      <c r="CQ368" s="124">
        <v>15</v>
      </c>
      <c r="CR368" s="124">
        <f t="shared" ref="CR368:CR375" si="1456">(CQ368*$E368*$G368*$H368*$M368*$CR$13)/12*11+(CQ368*$F368*$G368*$H368*$M368*$CR$13)/12</f>
        <v>359692.89999999997</v>
      </c>
      <c r="CS368" s="124">
        <v>26</v>
      </c>
      <c r="CT368" s="124">
        <f t="shared" si="1435"/>
        <v>748161.23199999984</v>
      </c>
      <c r="CU368" s="124">
        <v>20</v>
      </c>
      <c r="CV368" s="124">
        <f t="shared" si="1436"/>
        <v>575508.64</v>
      </c>
      <c r="CW368" s="124">
        <v>0</v>
      </c>
      <c r="CX368" s="124">
        <f t="shared" si="1437"/>
        <v>0</v>
      </c>
      <c r="CY368" s="140"/>
      <c r="CZ368" s="124">
        <f t="shared" si="1438"/>
        <v>0</v>
      </c>
      <c r="DA368" s="124">
        <v>0</v>
      </c>
      <c r="DB368" s="129">
        <f t="shared" si="1439"/>
        <v>0</v>
      </c>
      <c r="DC368" s="124"/>
      <c r="DD368" s="124">
        <f t="shared" si="1440"/>
        <v>0</v>
      </c>
      <c r="DE368" s="141"/>
      <c r="DF368" s="124">
        <f t="shared" si="1441"/>
        <v>0</v>
      </c>
      <c r="DG368" s="124">
        <v>10</v>
      </c>
      <c r="DH368" s="124">
        <f t="shared" ref="DH368:DH375" si="1457">(DG368*$E368*$G368*$H368*$N368*$DH$13)/12*11+(DG368*$F368*$G368*$H368*$N368*$DH$13)/12</f>
        <v>287754.32</v>
      </c>
      <c r="DI368" s="124"/>
      <c r="DJ368" s="124">
        <f t="shared" si="1442"/>
        <v>0</v>
      </c>
      <c r="DK368" s="124">
        <v>5</v>
      </c>
      <c r="DL368" s="129">
        <f t="shared" si="1443"/>
        <v>176078.23866666667</v>
      </c>
      <c r="DM368" s="124">
        <f t="shared" si="1444"/>
        <v>802</v>
      </c>
      <c r="DN368" s="124">
        <f t="shared" si="1444"/>
        <v>22462650.322666675</v>
      </c>
    </row>
    <row r="369" spans="1:118" x14ac:dyDescent="0.25">
      <c r="A369" s="104"/>
      <c r="B369" s="135">
        <v>322</v>
      </c>
      <c r="C369" s="235" t="s">
        <v>811</v>
      </c>
      <c r="D369" s="118" t="s">
        <v>812</v>
      </c>
      <c r="E369" s="107">
        <f t="shared" si="1312"/>
        <v>23460</v>
      </c>
      <c r="F369" s="108">
        <v>23500</v>
      </c>
      <c r="G369" s="136">
        <v>0.91</v>
      </c>
      <c r="H369" s="120">
        <v>1</v>
      </c>
      <c r="I369" s="121"/>
      <c r="J369" s="121"/>
      <c r="K369" s="121"/>
      <c r="L369" s="121"/>
      <c r="M369" s="122">
        <v>1.4</v>
      </c>
      <c r="N369" s="122">
        <v>1.68</v>
      </c>
      <c r="O369" s="122">
        <v>2.23</v>
      </c>
      <c r="P369" s="123">
        <v>2.57</v>
      </c>
      <c r="Q369" s="146">
        <v>0</v>
      </c>
      <c r="R369" s="124">
        <f t="shared" si="1451"/>
        <v>0</v>
      </c>
      <c r="S369" s="227">
        <v>11</v>
      </c>
      <c r="T369" s="124">
        <f t="shared" si="1392"/>
        <v>361696.66866666672</v>
      </c>
      <c r="U369" s="124">
        <v>0</v>
      </c>
      <c r="V369" s="124">
        <f t="shared" si="1402"/>
        <v>0</v>
      </c>
      <c r="W369" s="124">
        <v>0</v>
      </c>
      <c r="X369" s="124">
        <f t="shared" si="1403"/>
        <v>0</v>
      </c>
      <c r="Y369" s="124">
        <v>0</v>
      </c>
      <c r="Z369" s="124">
        <f t="shared" si="1404"/>
        <v>0</v>
      </c>
      <c r="AA369" s="124"/>
      <c r="AB369" s="124"/>
      <c r="AC369" s="124"/>
      <c r="AD369" s="124">
        <f t="shared" si="1405"/>
        <v>0</v>
      </c>
      <c r="AE369" s="124"/>
      <c r="AF369" s="124"/>
      <c r="AG369" s="124">
        <v>37</v>
      </c>
      <c r="AH369" s="124">
        <f t="shared" si="1406"/>
        <v>1216616.0673333337</v>
      </c>
      <c r="AI369" s="124"/>
      <c r="AJ369" s="124"/>
      <c r="AK369" s="125"/>
      <c r="AL369" s="124">
        <f t="shared" si="1407"/>
        <v>0</v>
      </c>
      <c r="AM369" s="124">
        <v>16</v>
      </c>
      <c r="AN369" s="124">
        <f t="shared" si="1408"/>
        <v>526104.2453333335</v>
      </c>
      <c r="AO369" s="124">
        <v>22</v>
      </c>
      <c r="AP369" s="124">
        <f t="shared" si="1409"/>
        <v>723393.33733333345</v>
      </c>
      <c r="AQ369" s="124">
        <v>7</v>
      </c>
      <c r="AR369" s="124">
        <f t="shared" si="1410"/>
        <v>276204.72880000004</v>
      </c>
      <c r="AS369" s="140">
        <v>0</v>
      </c>
      <c r="AT369" s="124">
        <f t="shared" si="1445"/>
        <v>0</v>
      </c>
      <c r="AU369" s="124">
        <v>0</v>
      </c>
      <c r="AV369" s="129">
        <f t="shared" si="1452"/>
        <v>0</v>
      </c>
      <c r="AW369" s="124"/>
      <c r="AX369" s="124">
        <f t="shared" si="1412"/>
        <v>0</v>
      </c>
      <c r="AY369" s="124">
        <v>0</v>
      </c>
      <c r="AZ369" s="124">
        <f t="shared" si="1413"/>
        <v>0</v>
      </c>
      <c r="BA369" s="124"/>
      <c r="BB369" s="124">
        <f t="shared" si="1414"/>
        <v>0</v>
      </c>
      <c r="BC369" s="124"/>
      <c r="BD369" s="124">
        <f t="shared" si="1415"/>
        <v>0</v>
      </c>
      <c r="BE369" s="124"/>
      <c r="BF369" s="124">
        <f t="shared" si="1416"/>
        <v>0</v>
      </c>
      <c r="BG369" s="124"/>
      <c r="BH369" s="124">
        <f t="shared" si="1417"/>
        <v>0</v>
      </c>
      <c r="BI369" s="124">
        <v>0</v>
      </c>
      <c r="BJ369" s="124">
        <f t="shared" si="1418"/>
        <v>0</v>
      </c>
      <c r="BK369" s="124">
        <v>0</v>
      </c>
      <c r="BL369" s="124">
        <f t="shared" si="1419"/>
        <v>0</v>
      </c>
      <c r="BM369" s="124"/>
      <c r="BN369" s="124">
        <f t="shared" si="1420"/>
        <v>0</v>
      </c>
      <c r="BO369" s="124"/>
      <c r="BP369" s="124">
        <f t="shared" si="1421"/>
        <v>0</v>
      </c>
      <c r="BQ369" s="124">
        <v>0</v>
      </c>
      <c r="BR369" s="124">
        <f t="shared" si="1422"/>
        <v>0</v>
      </c>
      <c r="BS369" s="124"/>
      <c r="BT369" s="124">
        <f t="shared" si="1423"/>
        <v>0</v>
      </c>
      <c r="BU369" s="124">
        <v>0</v>
      </c>
      <c r="BV369" s="124">
        <f t="shared" si="1454"/>
        <v>0</v>
      </c>
      <c r="BW369" s="124">
        <v>0</v>
      </c>
      <c r="BX369" s="129">
        <f t="shared" si="1453"/>
        <v>0</v>
      </c>
      <c r="BY369" s="124"/>
      <c r="BZ369" s="124">
        <f t="shared" si="1426"/>
        <v>0</v>
      </c>
      <c r="CA369" s="124"/>
      <c r="CB369" s="124">
        <f t="shared" si="1427"/>
        <v>0</v>
      </c>
      <c r="CC369" s="124">
        <v>0</v>
      </c>
      <c r="CD369" s="124">
        <f t="shared" si="1449"/>
        <v>0</v>
      </c>
      <c r="CE369" s="124">
        <v>0</v>
      </c>
      <c r="CF369" s="124">
        <f t="shared" si="1428"/>
        <v>0</v>
      </c>
      <c r="CG369" s="124"/>
      <c r="CH369" s="124">
        <f t="shared" si="1429"/>
        <v>0</v>
      </c>
      <c r="CI369" s="124"/>
      <c r="CJ369" s="124">
        <f t="shared" si="1430"/>
        <v>0</v>
      </c>
      <c r="CK369" s="124"/>
      <c r="CL369" s="124">
        <f t="shared" si="1431"/>
        <v>0</v>
      </c>
      <c r="CM369" s="124">
        <v>0</v>
      </c>
      <c r="CN369" s="124">
        <f t="shared" si="1455"/>
        <v>0</v>
      </c>
      <c r="CO369" s="124">
        <v>0</v>
      </c>
      <c r="CP369" s="124">
        <f t="shared" si="1433"/>
        <v>0</v>
      </c>
      <c r="CQ369" s="124">
        <v>0</v>
      </c>
      <c r="CR369" s="124">
        <f t="shared" si="1456"/>
        <v>0</v>
      </c>
      <c r="CS369" s="124">
        <v>0</v>
      </c>
      <c r="CT369" s="124">
        <f t="shared" si="1435"/>
        <v>0</v>
      </c>
      <c r="CU369" s="124">
        <v>0</v>
      </c>
      <c r="CV369" s="124">
        <f t="shared" si="1436"/>
        <v>0</v>
      </c>
      <c r="CW369" s="124"/>
      <c r="CX369" s="124">
        <f t="shared" si="1437"/>
        <v>0</v>
      </c>
      <c r="CY369" s="140"/>
      <c r="CZ369" s="124">
        <f t="shared" si="1438"/>
        <v>0</v>
      </c>
      <c r="DA369" s="124"/>
      <c r="DB369" s="129">
        <f t="shared" si="1439"/>
        <v>0</v>
      </c>
      <c r="DC369" s="124">
        <v>0</v>
      </c>
      <c r="DD369" s="124">
        <f t="shared" si="1440"/>
        <v>0</v>
      </c>
      <c r="DE369" s="141"/>
      <c r="DF369" s="124">
        <f t="shared" si="1441"/>
        <v>0</v>
      </c>
      <c r="DG369" s="124">
        <v>0</v>
      </c>
      <c r="DH369" s="124">
        <f t="shared" si="1457"/>
        <v>0</v>
      </c>
      <c r="DI369" s="124"/>
      <c r="DJ369" s="124">
        <f t="shared" si="1442"/>
        <v>0</v>
      </c>
      <c r="DK369" s="124">
        <v>0</v>
      </c>
      <c r="DL369" s="129">
        <f t="shared" si="1443"/>
        <v>0</v>
      </c>
      <c r="DM369" s="124">
        <f t="shared" si="1444"/>
        <v>93</v>
      </c>
      <c r="DN369" s="124">
        <f t="shared" si="1444"/>
        <v>3104015.0474666678</v>
      </c>
    </row>
    <row r="370" spans="1:118" x14ac:dyDescent="0.25">
      <c r="A370" s="104"/>
      <c r="B370" s="135">
        <v>323</v>
      </c>
      <c r="C370" s="235" t="s">
        <v>813</v>
      </c>
      <c r="D370" s="118" t="s">
        <v>814</v>
      </c>
      <c r="E370" s="107">
        <f t="shared" si="1312"/>
        <v>23460</v>
      </c>
      <c r="F370" s="108">
        <v>23500</v>
      </c>
      <c r="G370" s="136">
        <v>0.86</v>
      </c>
      <c r="H370" s="120">
        <v>1</v>
      </c>
      <c r="I370" s="121"/>
      <c r="J370" s="121"/>
      <c r="K370" s="121"/>
      <c r="L370" s="121"/>
      <c r="M370" s="122">
        <v>1.4</v>
      </c>
      <c r="N370" s="122">
        <v>1.68</v>
      </c>
      <c r="O370" s="122">
        <v>2.23</v>
      </c>
      <c r="P370" s="123">
        <v>2.57</v>
      </c>
      <c r="Q370" s="146">
        <v>54</v>
      </c>
      <c r="R370" s="124">
        <f t="shared" si="1451"/>
        <v>1678041.2879999999</v>
      </c>
      <c r="S370" s="227">
        <v>35</v>
      </c>
      <c r="T370" s="124">
        <f t="shared" si="1392"/>
        <v>1087619.3533333333</v>
      </c>
      <c r="U370" s="124">
        <v>0</v>
      </c>
      <c r="V370" s="124">
        <f t="shared" si="1402"/>
        <v>0</v>
      </c>
      <c r="W370" s="124">
        <v>0</v>
      </c>
      <c r="X370" s="124">
        <f t="shared" si="1403"/>
        <v>0</v>
      </c>
      <c r="Y370" s="124">
        <v>0</v>
      </c>
      <c r="Z370" s="124">
        <f t="shared" si="1404"/>
        <v>0</v>
      </c>
      <c r="AA370" s="124"/>
      <c r="AB370" s="124"/>
      <c r="AC370" s="124"/>
      <c r="AD370" s="124">
        <f t="shared" si="1405"/>
        <v>0</v>
      </c>
      <c r="AE370" s="124"/>
      <c r="AF370" s="124"/>
      <c r="AG370" s="124">
        <v>21</v>
      </c>
      <c r="AH370" s="124">
        <f t="shared" si="1406"/>
        <v>652571.61199999996</v>
      </c>
      <c r="AI370" s="124"/>
      <c r="AJ370" s="124"/>
      <c r="AK370" s="125"/>
      <c r="AL370" s="124">
        <f t="shared" si="1407"/>
        <v>0</v>
      </c>
      <c r="AM370" s="124">
        <v>50</v>
      </c>
      <c r="AN370" s="124">
        <f t="shared" si="1408"/>
        <v>1553741.9333333336</v>
      </c>
      <c r="AO370" s="124">
        <v>246</v>
      </c>
      <c r="AP370" s="124">
        <f t="shared" si="1409"/>
        <v>7644410.311999999</v>
      </c>
      <c r="AQ370" s="124">
        <v>210</v>
      </c>
      <c r="AR370" s="124">
        <f t="shared" si="1410"/>
        <v>7830859.3440000005</v>
      </c>
      <c r="AS370" s="140"/>
      <c r="AT370" s="124">
        <f t="shared" si="1445"/>
        <v>0</v>
      </c>
      <c r="AU370" s="124">
        <v>20</v>
      </c>
      <c r="AV370" s="129">
        <f t="shared" si="1452"/>
        <v>745796.12800000014</v>
      </c>
      <c r="AW370" s="124"/>
      <c r="AX370" s="124">
        <f t="shared" si="1412"/>
        <v>0</v>
      </c>
      <c r="AY370" s="124">
        <v>0</v>
      </c>
      <c r="AZ370" s="124">
        <f t="shared" si="1413"/>
        <v>0</v>
      </c>
      <c r="BA370" s="124"/>
      <c r="BB370" s="124">
        <f t="shared" si="1414"/>
        <v>0</v>
      </c>
      <c r="BC370" s="124">
        <v>0</v>
      </c>
      <c r="BD370" s="124">
        <f t="shared" si="1415"/>
        <v>0</v>
      </c>
      <c r="BE370" s="124">
        <v>0</v>
      </c>
      <c r="BF370" s="124">
        <f t="shared" si="1416"/>
        <v>0</v>
      </c>
      <c r="BG370" s="124">
        <v>0</v>
      </c>
      <c r="BH370" s="124">
        <f t="shared" si="1417"/>
        <v>0</v>
      </c>
      <c r="BI370" s="124">
        <v>20</v>
      </c>
      <c r="BJ370" s="124">
        <f t="shared" si="1418"/>
        <v>677996.48</v>
      </c>
      <c r="BK370" s="124">
        <v>66</v>
      </c>
      <c r="BL370" s="124">
        <f t="shared" si="1419"/>
        <v>2461127.2223999999</v>
      </c>
      <c r="BM370" s="124">
        <v>0</v>
      </c>
      <c r="BN370" s="124">
        <f t="shared" si="1420"/>
        <v>0</v>
      </c>
      <c r="BO370" s="124">
        <v>0</v>
      </c>
      <c r="BP370" s="124">
        <f t="shared" si="1421"/>
        <v>0</v>
      </c>
      <c r="BQ370" s="124">
        <v>16</v>
      </c>
      <c r="BR370" s="124">
        <f t="shared" si="1422"/>
        <v>542397.18399999989</v>
      </c>
      <c r="BS370" s="124"/>
      <c r="BT370" s="124">
        <f t="shared" si="1423"/>
        <v>0</v>
      </c>
      <c r="BU370" s="124">
        <v>31</v>
      </c>
      <c r="BV370" s="124">
        <f t="shared" si="1454"/>
        <v>1261073.4527999999</v>
      </c>
      <c r="BW370" s="124">
        <v>35</v>
      </c>
      <c r="BX370" s="129">
        <f t="shared" si="1453"/>
        <v>1423792.608</v>
      </c>
      <c r="BY370" s="124">
        <v>0</v>
      </c>
      <c r="BZ370" s="124">
        <f t="shared" si="1426"/>
        <v>0</v>
      </c>
      <c r="CA370" s="124">
        <v>0</v>
      </c>
      <c r="CB370" s="124">
        <f t="shared" si="1427"/>
        <v>0</v>
      </c>
      <c r="CC370" s="124">
        <v>80</v>
      </c>
      <c r="CD370" s="124">
        <f t="shared" ref="CD370:CD371" si="1458">(CC370*$E370*$G370*$H370*$M370*$CD$13)/12*11+(CC370*$F370*$G370*$H370*$M370*$CD$13)/12</f>
        <v>2259988.2666666661</v>
      </c>
      <c r="CE370" s="124">
        <v>5</v>
      </c>
      <c r="CF370" s="124">
        <f t="shared" si="1428"/>
        <v>169499.12</v>
      </c>
      <c r="CG370" s="124"/>
      <c r="CH370" s="124">
        <f t="shared" si="1429"/>
        <v>0</v>
      </c>
      <c r="CI370" s="124"/>
      <c r="CJ370" s="124">
        <f t="shared" si="1430"/>
        <v>0</v>
      </c>
      <c r="CK370" s="124">
        <v>62</v>
      </c>
      <c r="CL370" s="124">
        <f>(CK370*$E370*$G370*$H370*$M370*$CL$13)/12*11+(CK370*$F370*$G370*$H370*$M370*$CL$13)/12</f>
        <v>1401192.7253333335</v>
      </c>
      <c r="CM370" s="124">
        <v>27</v>
      </c>
      <c r="CN370" s="124">
        <f t="shared" si="1455"/>
        <v>762746.03999999992</v>
      </c>
      <c r="CO370" s="124">
        <v>60</v>
      </c>
      <c r="CP370" s="124">
        <f t="shared" si="1433"/>
        <v>1525492.0799999998</v>
      </c>
      <c r="CQ370" s="124">
        <v>12</v>
      </c>
      <c r="CR370" s="124">
        <f t="shared" si="1456"/>
        <v>338998.24</v>
      </c>
      <c r="CS370" s="124">
        <v>57</v>
      </c>
      <c r="CT370" s="124">
        <f t="shared" si="1435"/>
        <v>1932289.9679999996</v>
      </c>
      <c r="CU370" s="124">
        <v>10</v>
      </c>
      <c r="CV370" s="124">
        <f t="shared" si="1436"/>
        <v>338998.24</v>
      </c>
      <c r="CW370" s="124">
        <v>0</v>
      </c>
      <c r="CX370" s="124">
        <f t="shared" si="1437"/>
        <v>0</v>
      </c>
      <c r="CY370" s="140"/>
      <c r="CZ370" s="124">
        <f t="shared" si="1438"/>
        <v>0</v>
      </c>
      <c r="DA370" s="124">
        <v>0</v>
      </c>
      <c r="DB370" s="129">
        <f t="shared" si="1439"/>
        <v>0</v>
      </c>
      <c r="DC370" s="124"/>
      <c r="DD370" s="124">
        <f t="shared" si="1440"/>
        <v>0</v>
      </c>
      <c r="DE370" s="141">
        <v>1</v>
      </c>
      <c r="DF370" s="124">
        <f t="shared" ref="DF370" si="1459">(DE370*$E370*$G370*$H370*$N370*$DF$13)/12*11+(DE370*$F370*$G370*$H370*$N370*$DF$13)/12</f>
        <v>33899.823999999993</v>
      </c>
      <c r="DG370" s="124">
        <v>5</v>
      </c>
      <c r="DH370" s="124">
        <f t="shared" si="1457"/>
        <v>169499.12</v>
      </c>
      <c r="DI370" s="124"/>
      <c r="DJ370" s="124">
        <f t="shared" si="1442"/>
        <v>0</v>
      </c>
      <c r="DK370" s="124">
        <v>5</v>
      </c>
      <c r="DL370" s="129">
        <f t="shared" si="1443"/>
        <v>207434.63733333332</v>
      </c>
      <c r="DM370" s="124">
        <f t="shared" si="1444"/>
        <v>1128</v>
      </c>
      <c r="DN370" s="124">
        <f t="shared" si="1444"/>
        <v>36699465.179199994</v>
      </c>
    </row>
    <row r="371" spans="1:118" x14ac:dyDescent="0.25">
      <c r="A371" s="104"/>
      <c r="B371" s="135">
        <v>324</v>
      </c>
      <c r="C371" s="235" t="s">
        <v>815</v>
      </c>
      <c r="D371" s="118" t="s">
        <v>816</v>
      </c>
      <c r="E371" s="107">
        <f t="shared" si="1312"/>
        <v>23460</v>
      </c>
      <c r="F371" s="108">
        <v>23500</v>
      </c>
      <c r="G371" s="136">
        <v>1.24</v>
      </c>
      <c r="H371" s="120">
        <v>1</v>
      </c>
      <c r="I371" s="121"/>
      <c r="J371" s="121"/>
      <c r="K371" s="121"/>
      <c r="L371" s="121"/>
      <c r="M371" s="122">
        <v>1.4</v>
      </c>
      <c r="N371" s="122">
        <v>1.68</v>
      </c>
      <c r="O371" s="122">
        <v>2.23</v>
      </c>
      <c r="P371" s="123">
        <v>2.57</v>
      </c>
      <c r="Q371" s="146">
        <v>0</v>
      </c>
      <c r="R371" s="124">
        <f t="shared" si="1451"/>
        <v>0</v>
      </c>
      <c r="S371" s="227">
        <v>8</v>
      </c>
      <c r="T371" s="124">
        <f t="shared" si="1392"/>
        <v>358444.65066666668</v>
      </c>
      <c r="U371" s="124">
        <v>0</v>
      </c>
      <c r="V371" s="124">
        <f t="shared" si="1402"/>
        <v>0</v>
      </c>
      <c r="W371" s="124">
        <v>0</v>
      </c>
      <c r="X371" s="124">
        <f t="shared" si="1403"/>
        <v>0</v>
      </c>
      <c r="Y371" s="124">
        <v>0</v>
      </c>
      <c r="Z371" s="124">
        <f t="shared" si="1404"/>
        <v>0</v>
      </c>
      <c r="AA371" s="124"/>
      <c r="AB371" s="124"/>
      <c r="AC371" s="124"/>
      <c r="AD371" s="124">
        <f t="shared" si="1405"/>
        <v>0</v>
      </c>
      <c r="AE371" s="124"/>
      <c r="AF371" s="124"/>
      <c r="AG371" s="124">
        <v>4</v>
      </c>
      <c r="AH371" s="124">
        <f t="shared" si="1406"/>
        <v>179222.32533333334</v>
      </c>
      <c r="AI371" s="124"/>
      <c r="AJ371" s="124"/>
      <c r="AK371" s="125"/>
      <c r="AL371" s="124">
        <f t="shared" si="1407"/>
        <v>0</v>
      </c>
      <c r="AM371" s="124">
        <v>48</v>
      </c>
      <c r="AN371" s="124">
        <f t="shared" si="1408"/>
        <v>2150667.9040000006</v>
      </c>
      <c r="AO371" s="124">
        <v>56</v>
      </c>
      <c r="AP371" s="124">
        <f t="shared" si="1409"/>
        <v>2509112.5546666668</v>
      </c>
      <c r="AQ371" s="124">
        <v>45</v>
      </c>
      <c r="AR371" s="124">
        <f t="shared" si="1410"/>
        <v>2419501.392</v>
      </c>
      <c r="AS371" s="140">
        <v>0</v>
      </c>
      <c r="AT371" s="124">
        <f t="shared" si="1445"/>
        <v>0</v>
      </c>
      <c r="AU371" s="124">
        <v>1</v>
      </c>
      <c r="AV371" s="129">
        <f t="shared" si="1452"/>
        <v>53766.697600000007</v>
      </c>
      <c r="AW371" s="124"/>
      <c r="AX371" s="124">
        <f t="shared" si="1412"/>
        <v>0</v>
      </c>
      <c r="AY371" s="124"/>
      <c r="AZ371" s="124">
        <f t="shared" si="1413"/>
        <v>0</v>
      </c>
      <c r="BA371" s="124"/>
      <c r="BB371" s="124">
        <f t="shared" si="1414"/>
        <v>0</v>
      </c>
      <c r="BC371" s="124">
        <v>0</v>
      </c>
      <c r="BD371" s="124">
        <f t="shared" si="1415"/>
        <v>0</v>
      </c>
      <c r="BE371" s="124">
        <v>0</v>
      </c>
      <c r="BF371" s="124">
        <f t="shared" si="1416"/>
        <v>0</v>
      </c>
      <c r="BG371" s="124">
        <v>0</v>
      </c>
      <c r="BH371" s="124">
        <f t="shared" si="1417"/>
        <v>0</v>
      </c>
      <c r="BI371" s="124">
        <v>8</v>
      </c>
      <c r="BJ371" s="124">
        <f t="shared" si="1418"/>
        <v>391030.52799999993</v>
      </c>
      <c r="BK371" s="124">
        <v>22</v>
      </c>
      <c r="BL371" s="124">
        <f t="shared" si="1419"/>
        <v>1182867.3472000002</v>
      </c>
      <c r="BM371" s="124">
        <v>0</v>
      </c>
      <c r="BN371" s="124">
        <f t="shared" si="1420"/>
        <v>0</v>
      </c>
      <c r="BO371" s="124">
        <v>0</v>
      </c>
      <c r="BP371" s="124">
        <f t="shared" si="1421"/>
        <v>0</v>
      </c>
      <c r="BQ371" s="124">
        <v>4</v>
      </c>
      <c r="BR371" s="124">
        <f t="shared" si="1422"/>
        <v>195515.26400000002</v>
      </c>
      <c r="BS371" s="124"/>
      <c r="BT371" s="124">
        <f t="shared" si="1423"/>
        <v>0</v>
      </c>
      <c r="BU371" s="124">
        <v>2</v>
      </c>
      <c r="BV371" s="124">
        <f t="shared" si="1454"/>
        <v>117309.1584</v>
      </c>
      <c r="BW371" s="124">
        <v>10</v>
      </c>
      <c r="BX371" s="129">
        <f t="shared" si="1453"/>
        <v>586545.7919999999</v>
      </c>
      <c r="BY371" s="124">
        <v>0</v>
      </c>
      <c r="BZ371" s="124">
        <f t="shared" si="1426"/>
        <v>0</v>
      </c>
      <c r="CA371" s="124">
        <v>0</v>
      </c>
      <c r="CB371" s="124">
        <f t="shared" si="1427"/>
        <v>0</v>
      </c>
      <c r="CC371" s="124">
        <v>14</v>
      </c>
      <c r="CD371" s="124">
        <f t="shared" si="1458"/>
        <v>570252.85333333339</v>
      </c>
      <c r="CE371" s="124">
        <v>1</v>
      </c>
      <c r="CF371" s="124">
        <f t="shared" si="1428"/>
        <v>48878.816000000006</v>
      </c>
      <c r="CG371" s="124">
        <v>0</v>
      </c>
      <c r="CH371" s="124">
        <f t="shared" si="1429"/>
        <v>0</v>
      </c>
      <c r="CI371" s="124"/>
      <c r="CJ371" s="124">
        <f t="shared" si="1430"/>
        <v>0</v>
      </c>
      <c r="CK371" s="124"/>
      <c r="CL371" s="124">
        <f>(CK371*$E371*$G371*$H371*$M371*$CL$13)</f>
        <v>0</v>
      </c>
      <c r="CM371" s="124">
        <v>1</v>
      </c>
      <c r="CN371" s="124">
        <f t="shared" si="1455"/>
        <v>40732.346666666657</v>
      </c>
      <c r="CO371" s="124">
        <v>5</v>
      </c>
      <c r="CP371" s="124">
        <f t="shared" si="1433"/>
        <v>183295.56</v>
      </c>
      <c r="CQ371" s="124">
        <v>0</v>
      </c>
      <c r="CR371" s="124">
        <f t="shared" si="1456"/>
        <v>0</v>
      </c>
      <c r="CS371" s="124">
        <v>3</v>
      </c>
      <c r="CT371" s="124">
        <f t="shared" si="1435"/>
        <v>146636.44799999997</v>
      </c>
      <c r="CU371" s="124">
        <v>0</v>
      </c>
      <c r="CV371" s="124">
        <f t="shared" si="1436"/>
        <v>0</v>
      </c>
      <c r="CW371" s="124">
        <v>0</v>
      </c>
      <c r="CX371" s="124">
        <f t="shared" si="1437"/>
        <v>0</v>
      </c>
      <c r="CY371" s="140"/>
      <c r="CZ371" s="124">
        <f t="shared" si="1438"/>
        <v>0</v>
      </c>
      <c r="DA371" s="124">
        <v>0</v>
      </c>
      <c r="DB371" s="129">
        <f t="shared" si="1439"/>
        <v>0</v>
      </c>
      <c r="DC371" s="124"/>
      <c r="DD371" s="124">
        <f t="shared" si="1440"/>
        <v>0</v>
      </c>
      <c r="DE371" s="141"/>
      <c r="DF371" s="124">
        <f>(DE371*$E371*$G371*$H371*$N371*$DF$13)</f>
        <v>0</v>
      </c>
      <c r="DG371" s="124">
        <v>2</v>
      </c>
      <c r="DH371" s="124">
        <f t="shared" si="1457"/>
        <v>97757.632000000012</v>
      </c>
      <c r="DI371" s="124"/>
      <c r="DJ371" s="124">
        <f t="shared" si="1442"/>
        <v>0</v>
      </c>
      <c r="DK371" s="124">
        <v>0</v>
      </c>
      <c r="DL371" s="129">
        <f>(DK371*$E371*$G371*$H371*$P371*$DL$13)</f>
        <v>0</v>
      </c>
      <c r="DM371" s="124">
        <f t="shared" si="1444"/>
        <v>234</v>
      </c>
      <c r="DN371" s="124">
        <f t="shared" si="1444"/>
        <v>11231537.269866664</v>
      </c>
    </row>
    <row r="372" spans="1:118" x14ac:dyDescent="0.25">
      <c r="A372" s="104"/>
      <c r="B372" s="135">
        <v>325</v>
      </c>
      <c r="C372" s="235" t="s">
        <v>817</v>
      </c>
      <c r="D372" s="118" t="s">
        <v>818</v>
      </c>
      <c r="E372" s="107">
        <f t="shared" si="1312"/>
        <v>23460</v>
      </c>
      <c r="F372" s="108">
        <v>23500</v>
      </c>
      <c r="G372" s="136">
        <v>1.78</v>
      </c>
      <c r="H372" s="120">
        <v>1</v>
      </c>
      <c r="I372" s="121"/>
      <c r="J372" s="121"/>
      <c r="K372" s="121"/>
      <c r="L372" s="121"/>
      <c r="M372" s="122">
        <v>1.4</v>
      </c>
      <c r="N372" s="122">
        <v>1.68</v>
      </c>
      <c r="O372" s="122">
        <v>2.23</v>
      </c>
      <c r="P372" s="123">
        <v>2.57</v>
      </c>
      <c r="Q372" s="146">
        <v>98</v>
      </c>
      <c r="R372" s="124">
        <f t="shared" si="1451"/>
        <v>6303133.5546666672</v>
      </c>
      <c r="S372" s="227">
        <v>80</v>
      </c>
      <c r="T372" s="124">
        <f t="shared" si="1392"/>
        <v>5145415.1466666665</v>
      </c>
      <c r="U372" s="124">
        <v>0</v>
      </c>
      <c r="V372" s="124">
        <f t="shared" si="1402"/>
        <v>0</v>
      </c>
      <c r="W372" s="124">
        <v>0</v>
      </c>
      <c r="X372" s="124">
        <f t="shared" si="1403"/>
        <v>0</v>
      </c>
      <c r="Y372" s="124">
        <v>0</v>
      </c>
      <c r="Z372" s="124">
        <f t="shared" si="1404"/>
        <v>0</v>
      </c>
      <c r="AA372" s="124"/>
      <c r="AB372" s="124"/>
      <c r="AC372" s="124"/>
      <c r="AD372" s="124">
        <f t="shared" si="1405"/>
        <v>0</v>
      </c>
      <c r="AE372" s="124"/>
      <c r="AF372" s="124"/>
      <c r="AG372" s="124"/>
      <c r="AH372" s="124">
        <f t="shared" si="1406"/>
        <v>0</v>
      </c>
      <c r="AI372" s="124"/>
      <c r="AJ372" s="124"/>
      <c r="AK372" s="125"/>
      <c r="AL372" s="124">
        <f t="shared" si="1407"/>
        <v>0</v>
      </c>
      <c r="AM372" s="124">
        <v>57</v>
      </c>
      <c r="AN372" s="124">
        <f t="shared" si="1408"/>
        <v>3666108.2920000004</v>
      </c>
      <c r="AO372" s="124">
        <v>154</v>
      </c>
      <c r="AP372" s="124">
        <f t="shared" si="1409"/>
        <v>9904924.157333333</v>
      </c>
      <c r="AQ372" s="124">
        <v>30</v>
      </c>
      <c r="AR372" s="124">
        <f t="shared" si="1410"/>
        <v>2315436.8160000006</v>
      </c>
      <c r="AS372" s="139">
        <v>2</v>
      </c>
      <c r="AT372" s="124">
        <f t="shared" si="1445"/>
        <v>182430.34880000001</v>
      </c>
      <c r="AU372" s="124">
        <v>8</v>
      </c>
      <c r="AV372" s="129">
        <f t="shared" si="1452"/>
        <v>617449.81760000018</v>
      </c>
      <c r="AW372" s="124"/>
      <c r="AX372" s="124">
        <f t="shared" si="1412"/>
        <v>0</v>
      </c>
      <c r="AY372" s="124">
        <v>0</v>
      </c>
      <c r="AZ372" s="124">
        <f t="shared" si="1413"/>
        <v>0</v>
      </c>
      <c r="BA372" s="124"/>
      <c r="BB372" s="124">
        <f t="shared" si="1414"/>
        <v>0</v>
      </c>
      <c r="BC372" s="124"/>
      <c r="BD372" s="124">
        <f t="shared" si="1415"/>
        <v>0</v>
      </c>
      <c r="BE372" s="124"/>
      <c r="BF372" s="124">
        <f t="shared" si="1416"/>
        <v>0</v>
      </c>
      <c r="BG372" s="124"/>
      <c r="BH372" s="124">
        <f t="shared" si="1417"/>
        <v>0</v>
      </c>
      <c r="BI372" s="124">
        <v>9</v>
      </c>
      <c r="BJ372" s="124">
        <f t="shared" si="1418"/>
        <v>631482.76800000004</v>
      </c>
      <c r="BK372" s="124">
        <v>10</v>
      </c>
      <c r="BL372" s="124">
        <f t="shared" si="1419"/>
        <v>771812.272</v>
      </c>
      <c r="BM372" s="124"/>
      <c r="BN372" s="124">
        <f t="shared" si="1420"/>
        <v>0</v>
      </c>
      <c r="BO372" s="124"/>
      <c r="BP372" s="124">
        <f t="shared" si="1421"/>
        <v>0</v>
      </c>
      <c r="BQ372" s="124">
        <v>6</v>
      </c>
      <c r="BR372" s="124">
        <f t="shared" si="1422"/>
        <v>420988.51199999999</v>
      </c>
      <c r="BS372" s="124"/>
      <c r="BT372" s="124">
        <f t="shared" si="1423"/>
        <v>0</v>
      </c>
      <c r="BU372" s="124">
        <v>0</v>
      </c>
      <c r="BV372" s="124">
        <f t="shared" si="1454"/>
        <v>0</v>
      </c>
      <c r="BW372" s="124">
        <v>0</v>
      </c>
      <c r="BX372" s="129">
        <f t="shared" si="1453"/>
        <v>0</v>
      </c>
      <c r="BY372" s="124"/>
      <c r="BZ372" s="124">
        <f t="shared" si="1426"/>
        <v>0</v>
      </c>
      <c r="CA372" s="124"/>
      <c r="CB372" s="124">
        <f t="shared" si="1427"/>
        <v>0</v>
      </c>
      <c r="CC372" s="124">
        <v>1</v>
      </c>
      <c r="CD372" s="124">
        <f>(CC372*$E372*$G372*$H372*$M372*$CD$13)/12*11+(CC372*$F372*$G372*$H372*$M372*$CD$13)/12</f>
        <v>58470.626666666663</v>
      </c>
      <c r="CE372" s="124">
        <v>3</v>
      </c>
      <c r="CF372" s="124">
        <f t="shared" si="1428"/>
        <v>210494.25599999999</v>
      </c>
      <c r="CG372" s="124"/>
      <c r="CH372" s="124">
        <f t="shared" si="1429"/>
        <v>0</v>
      </c>
      <c r="CI372" s="124"/>
      <c r="CJ372" s="124">
        <f t="shared" si="1430"/>
        <v>0</v>
      </c>
      <c r="CK372" s="124"/>
      <c r="CL372" s="124">
        <f>(CK372*$E372*$G372*$H372*$M372*$CL$13)</f>
        <v>0</v>
      </c>
      <c r="CM372" s="124">
        <v>1</v>
      </c>
      <c r="CN372" s="124">
        <f t="shared" si="1455"/>
        <v>58470.626666666663</v>
      </c>
      <c r="CO372" s="124">
        <v>3</v>
      </c>
      <c r="CP372" s="124">
        <f t="shared" si="1433"/>
        <v>157870.69200000001</v>
      </c>
      <c r="CQ372" s="124">
        <v>0</v>
      </c>
      <c r="CR372" s="124">
        <f t="shared" si="1456"/>
        <v>0</v>
      </c>
      <c r="CS372" s="124">
        <v>24</v>
      </c>
      <c r="CT372" s="124">
        <f t="shared" si="1435"/>
        <v>1683954.048</v>
      </c>
      <c r="CU372" s="124">
        <v>0</v>
      </c>
      <c r="CV372" s="124">
        <f>(CU372*$E372*$G372*$H372*$N372*$CV$13)</f>
        <v>0</v>
      </c>
      <c r="CW372" s="124"/>
      <c r="CX372" s="124">
        <f t="shared" si="1437"/>
        <v>0</v>
      </c>
      <c r="CY372" s="140"/>
      <c r="CZ372" s="124">
        <f t="shared" si="1438"/>
        <v>0</v>
      </c>
      <c r="DA372" s="124"/>
      <c r="DB372" s="129">
        <f t="shared" si="1439"/>
        <v>0</v>
      </c>
      <c r="DC372" s="124">
        <v>0</v>
      </c>
      <c r="DD372" s="124">
        <f t="shared" si="1440"/>
        <v>0</v>
      </c>
      <c r="DE372" s="141"/>
      <c r="DF372" s="124">
        <f>(DE372*$E372*$G372*$H372*$N372*$DF$13)</f>
        <v>0</v>
      </c>
      <c r="DG372" s="124">
        <v>15</v>
      </c>
      <c r="DH372" s="124">
        <f t="shared" si="1457"/>
        <v>1052471.2799999998</v>
      </c>
      <c r="DI372" s="124"/>
      <c r="DJ372" s="124">
        <f t="shared" si="1442"/>
        <v>0</v>
      </c>
      <c r="DK372" s="124">
        <v>0</v>
      </c>
      <c r="DL372" s="129">
        <f>(DK372*$E372*$G372*$H372*$P372*$DL$13)</f>
        <v>0</v>
      </c>
      <c r="DM372" s="124">
        <f t="shared" si="1444"/>
        <v>501</v>
      </c>
      <c r="DN372" s="124">
        <f t="shared" si="1444"/>
        <v>33180913.214399997</v>
      </c>
    </row>
    <row r="373" spans="1:118" x14ac:dyDescent="0.25">
      <c r="A373" s="104"/>
      <c r="B373" s="135">
        <v>326</v>
      </c>
      <c r="C373" s="235" t="s">
        <v>819</v>
      </c>
      <c r="D373" s="118" t="s">
        <v>820</v>
      </c>
      <c r="E373" s="107">
        <f t="shared" si="1312"/>
        <v>23460</v>
      </c>
      <c r="F373" s="108">
        <v>23500</v>
      </c>
      <c r="G373" s="136">
        <v>5.6</v>
      </c>
      <c r="H373" s="120">
        <v>1</v>
      </c>
      <c r="I373" s="121"/>
      <c r="J373" s="121"/>
      <c r="K373" s="121"/>
      <c r="L373" s="121"/>
      <c r="M373" s="122">
        <v>1.4</v>
      </c>
      <c r="N373" s="122">
        <v>1.68</v>
      </c>
      <c r="O373" s="122">
        <v>2.23</v>
      </c>
      <c r="P373" s="123">
        <v>2.57</v>
      </c>
      <c r="Q373" s="146"/>
      <c r="R373" s="124">
        <f>(Q373*$E373*$G373*$H373*$M373*$R$13)/12*11+(Q373*$F373*$G373*$H373*$M373*$R$13)/12</f>
        <v>0</v>
      </c>
      <c r="S373" s="227"/>
      <c r="T373" s="124">
        <f t="shared" si="1392"/>
        <v>0</v>
      </c>
      <c r="U373" s="124"/>
      <c r="V373" s="124">
        <f t="shared" si="1402"/>
        <v>0</v>
      </c>
      <c r="W373" s="124">
        <v>0</v>
      </c>
      <c r="X373" s="124">
        <f t="shared" si="1403"/>
        <v>0</v>
      </c>
      <c r="Y373" s="124">
        <v>0</v>
      </c>
      <c r="Z373" s="124">
        <f t="shared" si="1404"/>
        <v>0</v>
      </c>
      <c r="AA373" s="124"/>
      <c r="AB373" s="124"/>
      <c r="AC373" s="124"/>
      <c r="AD373" s="124">
        <f t="shared" si="1405"/>
        <v>0</v>
      </c>
      <c r="AE373" s="124"/>
      <c r="AF373" s="124"/>
      <c r="AG373" s="124"/>
      <c r="AH373" s="124">
        <f t="shared" si="1406"/>
        <v>0</v>
      </c>
      <c r="AI373" s="124"/>
      <c r="AJ373" s="124"/>
      <c r="AK373" s="125"/>
      <c r="AL373" s="124">
        <f t="shared" si="1407"/>
        <v>0</v>
      </c>
      <c r="AM373" s="124"/>
      <c r="AN373" s="124">
        <f t="shared" si="1408"/>
        <v>0</v>
      </c>
      <c r="AO373" s="124"/>
      <c r="AP373" s="124">
        <f t="shared" si="1409"/>
        <v>0</v>
      </c>
      <c r="AQ373" s="124"/>
      <c r="AR373" s="124">
        <f t="shared" si="1410"/>
        <v>0</v>
      </c>
      <c r="AS373" s="140">
        <v>0</v>
      </c>
      <c r="AT373" s="124">
        <f t="shared" si="1445"/>
        <v>0</v>
      </c>
      <c r="AU373" s="124">
        <v>0</v>
      </c>
      <c r="AV373" s="129">
        <f>(AU373*$E373*$G373*$H373*$N373*$AV$13)</f>
        <v>0</v>
      </c>
      <c r="AW373" s="124"/>
      <c r="AX373" s="124">
        <f t="shared" si="1412"/>
        <v>0</v>
      </c>
      <c r="AY373" s="124"/>
      <c r="AZ373" s="124">
        <f t="shared" si="1413"/>
        <v>0</v>
      </c>
      <c r="BA373" s="124"/>
      <c r="BB373" s="124">
        <f t="shared" si="1414"/>
        <v>0</v>
      </c>
      <c r="BC373" s="124">
        <v>0</v>
      </c>
      <c r="BD373" s="124">
        <f t="shared" si="1415"/>
        <v>0</v>
      </c>
      <c r="BE373" s="124">
        <v>0</v>
      </c>
      <c r="BF373" s="124">
        <f t="shared" si="1416"/>
        <v>0</v>
      </c>
      <c r="BG373" s="124">
        <v>0</v>
      </c>
      <c r="BH373" s="124">
        <f t="shared" si="1417"/>
        <v>0</v>
      </c>
      <c r="BI373" s="124">
        <v>0</v>
      </c>
      <c r="BJ373" s="124">
        <f t="shared" si="1418"/>
        <v>0</v>
      </c>
      <c r="BK373" s="124">
        <v>0</v>
      </c>
      <c r="BL373" s="124">
        <f t="shared" si="1419"/>
        <v>0</v>
      </c>
      <c r="BM373" s="124">
        <v>0</v>
      </c>
      <c r="BN373" s="124">
        <f t="shared" si="1420"/>
        <v>0</v>
      </c>
      <c r="BO373" s="124">
        <v>0</v>
      </c>
      <c r="BP373" s="124">
        <f t="shared" si="1421"/>
        <v>0</v>
      </c>
      <c r="BQ373" s="124"/>
      <c r="BR373" s="124">
        <f t="shared" si="1422"/>
        <v>0</v>
      </c>
      <c r="BS373" s="124"/>
      <c r="BT373" s="124">
        <f t="shared" si="1423"/>
        <v>0</v>
      </c>
      <c r="BU373" s="124"/>
      <c r="BV373" s="124">
        <f t="shared" si="1454"/>
        <v>0</v>
      </c>
      <c r="BW373" s="124">
        <v>0</v>
      </c>
      <c r="BX373" s="129">
        <f t="shared" si="1453"/>
        <v>0</v>
      </c>
      <c r="BY373" s="124">
        <v>0</v>
      </c>
      <c r="BZ373" s="124">
        <f t="shared" si="1426"/>
        <v>0</v>
      </c>
      <c r="CA373" s="124">
        <v>0</v>
      </c>
      <c r="CB373" s="124">
        <f t="shared" si="1427"/>
        <v>0</v>
      </c>
      <c r="CC373" s="124">
        <v>0</v>
      </c>
      <c r="CD373" s="124">
        <f>(CC373*$E373*$G373*$H373*$M373*$CD$13)</f>
        <v>0</v>
      </c>
      <c r="CE373" s="124"/>
      <c r="CF373" s="124">
        <f t="shared" si="1428"/>
        <v>0</v>
      </c>
      <c r="CG373" s="124">
        <v>0</v>
      </c>
      <c r="CH373" s="124">
        <f t="shared" si="1429"/>
        <v>0</v>
      </c>
      <c r="CI373" s="124"/>
      <c r="CJ373" s="124">
        <f t="shared" si="1430"/>
        <v>0</v>
      </c>
      <c r="CK373" s="124"/>
      <c r="CL373" s="124">
        <f>(CK373*$E373*$G373*$H373*$M373*$CL$13)</f>
        <v>0</v>
      </c>
      <c r="CM373" s="124">
        <v>0</v>
      </c>
      <c r="CN373" s="124">
        <f t="shared" si="1455"/>
        <v>0</v>
      </c>
      <c r="CO373" s="124"/>
      <c r="CP373" s="124">
        <f t="shared" si="1433"/>
        <v>0</v>
      </c>
      <c r="CQ373" s="124">
        <v>0</v>
      </c>
      <c r="CR373" s="124">
        <f t="shared" si="1456"/>
        <v>0</v>
      </c>
      <c r="CS373" s="124">
        <v>0</v>
      </c>
      <c r="CT373" s="124">
        <f t="shared" si="1435"/>
        <v>0</v>
      </c>
      <c r="CU373" s="124">
        <v>0</v>
      </c>
      <c r="CV373" s="124">
        <f>(CU373*$E373*$G373*$H373*$N373*$CV$13)</f>
        <v>0</v>
      </c>
      <c r="CW373" s="124">
        <v>0</v>
      </c>
      <c r="CX373" s="124">
        <f t="shared" si="1437"/>
        <v>0</v>
      </c>
      <c r="CY373" s="140"/>
      <c r="CZ373" s="124">
        <f t="shared" si="1438"/>
        <v>0</v>
      </c>
      <c r="DA373" s="124">
        <v>0</v>
      </c>
      <c r="DB373" s="129">
        <f t="shared" si="1439"/>
        <v>0</v>
      </c>
      <c r="DC373" s="124">
        <v>0</v>
      </c>
      <c r="DD373" s="124">
        <f t="shared" si="1440"/>
        <v>0</v>
      </c>
      <c r="DE373" s="141"/>
      <c r="DF373" s="124">
        <f>(DE373*$E373*$G373*$H373*$N373*$DF$13)</f>
        <v>0</v>
      </c>
      <c r="DG373" s="124">
        <v>0</v>
      </c>
      <c r="DH373" s="124">
        <f t="shared" si="1457"/>
        <v>0</v>
      </c>
      <c r="DI373" s="124"/>
      <c r="DJ373" s="124">
        <f t="shared" si="1442"/>
        <v>0</v>
      </c>
      <c r="DK373" s="124">
        <v>0</v>
      </c>
      <c r="DL373" s="129">
        <f>(DK373*$E373*$G373*$H373*$P373*$DL$13)</f>
        <v>0</v>
      </c>
      <c r="DM373" s="124">
        <f t="shared" si="1444"/>
        <v>0</v>
      </c>
      <c r="DN373" s="124">
        <f t="shared" si="1444"/>
        <v>0</v>
      </c>
    </row>
    <row r="374" spans="1:118" ht="30" x14ac:dyDescent="0.25">
      <c r="A374" s="104"/>
      <c r="B374" s="135">
        <v>327</v>
      </c>
      <c r="C374" s="235" t="s">
        <v>821</v>
      </c>
      <c r="D374" s="118" t="s">
        <v>822</v>
      </c>
      <c r="E374" s="107">
        <f t="shared" si="1312"/>
        <v>23460</v>
      </c>
      <c r="F374" s="108">
        <v>23500</v>
      </c>
      <c r="G374" s="136">
        <v>1.1299999999999999</v>
      </c>
      <c r="H374" s="120">
        <v>1</v>
      </c>
      <c r="I374" s="121"/>
      <c r="J374" s="121"/>
      <c r="K374" s="121"/>
      <c r="L374" s="121"/>
      <c r="M374" s="122">
        <v>1.4</v>
      </c>
      <c r="N374" s="122">
        <v>1.68</v>
      </c>
      <c r="O374" s="122">
        <v>2.23</v>
      </c>
      <c r="P374" s="123">
        <v>2.57</v>
      </c>
      <c r="Q374" s="146">
        <v>57</v>
      </c>
      <c r="R374" s="124">
        <f t="shared" si="1451"/>
        <v>2327360.8820000002</v>
      </c>
      <c r="S374" s="227">
        <v>60</v>
      </c>
      <c r="T374" s="124">
        <f t="shared" si="1392"/>
        <v>2449853.56</v>
      </c>
      <c r="U374" s="124">
        <f>15+40</f>
        <v>55</v>
      </c>
      <c r="V374" s="124">
        <f t="shared" si="1402"/>
        <v>2513141.4436333333</v>
      </c>
      <c r="W374" s="124">
        <v>42</v>
      </c>
      <c r="X374" s="124">
        <f t="shared" ref="X374:X375" si="1460">(W374*$E374*$G374*$H374*$M374*$X$13)/12*11+(W374*$F374*$G374*$H374*$M374*$X$13)/12</f>
        <v>1919126.1933199996</v>
      </c>
      <c r="Y374" s="124">
        <v>48</v>
      </c>
      <c r="Z374" s="124">
        <f t="shared" si="1404"/>
        <v>2316250.4959999993</v>
      </c>
      <c r="AA374" s="124"/>
      <c r="AB374" s="124"/>
      <c r="AC374" s="124"/>
      <c r="AD374" s="124">
        <f t="shared" si="1405"/>
        <v>0</v>
      </c>
      <c r="AE374" s="124"/>
      <c r="AF374" s="124"/>
      <c r="AG374" s="124">
        <v>48</v>
      </c>
      <c r="AH374" s="124">
        <f t="shared" si="1406"/>
        <v>1959882.848</v>
      </c>
      <c r="AI374" s="124"/>
      <c r="AJ374" s="124"/>
      <c r="AK374" s="125"/>
      <c r="AL374" s="124">
        <f t="shared" si="1407"/>
        <v>0</v>
      </c>
      <c r="AM374" s="124">
        <v>20</v>
      </c>
      <c r="AN374" s="124">
        <f t="shared" si="1408"/>
        <v>816617.85333333327</v>
      </c>
      <c r="AO374" s="124">
        <v>43</v>
      </c>
      <c r="AP374" s="124">
        <f t="shared" si="1409"/>
        <v>1755728.3846666664</v>
      </c>
      <c r="AQ374" s="124">
        <v>32</v>
      </c>
      <c r="AR374" s="124">
        <f t="shared" si="1410"/>
        <v>1567906.2784000002</v>
      </c>
      <c r="AS374" s="140">
        <v>6</v>
      </c>
      <c r="AT374" s="124">
        <f t="shared" si="1445"/>
        <v>347437.57439999998</v>
      </c>
      <c r="AU374" s="124">
        <v>0</v>
      </c>
      <c r="AV374" s="129">
        <f>(AU374*$E374*$G374*$H374*$N374*$AV$13)</f>
        <v>0</v>
      </c>
      <c r="AW374" s="124"/>
      <c r="AX374" s="124">
        <f t="shared" si="1412"/>
        <v>0</v>
      </c>
      <c r="AY374" s="124"/>
      <c r="AZ374" s="124">
        <f t="shared" si="1413"/>
        <v>0</v>
      </c>
      <c r="BA374" s="124"/>
      <c r="BB374" s="124">
        <f t="shared" si="1414"/>
        <v>0</v>
      </c>
      <c r="BC374" s="124">
        <v>0</v>
      </c>
      <c r="BD374" s="124">
        <f t="shared" si="1415"/>
        <v>0</v>
      </c>
      <c r="BE374" s="124">
        <v>0</v>
      </c>
      <c r="BF374" s="124">
        <f t="shared" si="1416"/>
        <v>0</v>
      </c>
      <c r="BG374" s="124">
        <v>0</v>
      </c>
      <c r="BH374" s="124">
        <f t="shared" si="1417"/>
        <v>0</v>
      </c>
      <c r="BI374" s="124">
        <v>10</v>
      </c>
      <c r="BJ374" s="124">
        <f t="shared" si="1418"/>
        <v>445427.91999999993</v>
      </c>
      <c r="BK374" s="124">
        <v>19</v>
      </c>
      <c r="BL374" s="124">
        <f t="shared" si="1419"/>
        <v>930944.35279999999</v>
      </c>
      <c r="BM374" s="124">
        <v>0</v>
      </c>
      <c r="BN374" s="124">
        <f t="shared" si="1420"/>
        <v>0</v>
      </c>
      <c r="BO374" s="124">
        <v>0</v>
      </c>
      <c r="BP374" s="124">
        <f t="shared" si="1421"/>
        <v>0</v>
      </c>
      <c r="BQ374" s="124">
        <v>6</v>
      </c>
      <c r="BR374" s="124">
        <f t="shared" si="1422"/>
        <v>267256.75199999998</v>
      </c>
      <c r="BS374" s="124"/>
      <c r="BT374" s="124">
        <f t="shared" si="1423"/>
        <v>0</v>
      </c>
      <c r="BU374" s="124">
        <v>5</v>
      </c>
      <c r="BV374" s="124">
        <f t="shared" si="1454"/>
        <v>267256.75199999998</v>
      </c>
      <c r="BW374" s="124">
        <v>8</v>
      </c>
      <c r="BX374" s="129">
        <f t="shared" si="1453"/>
        <v>427610.80319999997</v>
      </c>
      <c r="BY374" s="124">
        <v>0</v>
      </c>
      <c r="BZ374" s="124">
        <f t="shared" si="1426"/>
        <v>0</v>
      </c>
      <c r="CA374" s="124">
        <v>0</v>
      </c>
      <c r="CB374" s="124">
        <f t="shared" si="1427"/>
        <v>0</v>
      </c>
      <c r="CC374" s="124">
        <v>0</v>
      </c>
      <c r="CD374" s="124">
        <f>(CC374*$E374*$G374*$H374*$M374*$CD$13)</f>
        <v>0</v>
      </c>
      <c r="CE374" s="124">
        <v>7</v>
      </c>
      <c r="CF374" s="124">
        <f t="shared" si="1428"/>
        <v>311799.54399999999</v>
      </c>
      <c r="CG374" s="124"/>
      <c r="CH374" s="124">
        <f t="shared" si="1429"/>
        <v>0</v>
      </c>
      <c r="CI374" s="124"/>
      <c r="CJ374" s="124">
        <f t="shared" si="1430"/>
        <v>0</v>
      </c>
      <c r="CK374" s="124"/>
      <c r="CL374" s="124">
        <f>(CK374*$E374*$G374*$H374*$M374*$CL$13)</f>
        <v>0</v>
      </c>
      <c r="CM374" s="124">
        <v>0</v>
      </c>
      <c r="CN374" s="124">
        <f t="shared" si="1455"/>
        <v>0</v>
      </c>
      <c r="CO374" s="124">
        <v>1</v>
      </c>
      <c r="CP374" s="124">
        <f t="shared" si="1433"/>
        <v>33407.093999999997</v>
      </c>
      <c r="CQ374" s="124">
        <v>1</v>
      </c>
      <c r="CR374" s="124">
        <f t="shared" si="1456"/>
        <v>37118.993333333332</v>
      </c>
      <c r="CS374" s="124">
        <v>7</v>
      </c>
      <c r="CT374" s="124">
        <f t="shared" si="1435"/>
        <v>311799.54399999999</v>
      </c>
      <c r="CU374" s="124">
        <v>0</v>
      </c>
      <c r="CV374" s="124">
        <f>(CU374*$E374*$G374*$H374*$N374*$CV$13)</f>
        <v>0</v>
      </c>
      <c r="CW374" s="124">
        <v>0</v>
      </c>
      <c r="CX374" s="124">
        <f t="shared" si="1437"/>
        <v>0</v>
      </c>
      <c r="CY374" s="140"/>
      <c r="CZ374" s="124">
        <f t="shared" si="1438"/>
        <v>0</v>
      </c>
      <c r="DA374" s="124">
        <v>0</v>
      </c>
      <c r="DB374" s="129">
        <f t="shared" si="1439"/>
        <v>0</v>
      </c>
      <c r="DC374" s="124">
        <v>0</v>
      </c>
      <c r="DD374" s="124">
        <f t="shared" si="1440"/>
        <v>0</v>
      </c>
      <c r="DE374" s="141"/>
      <c r="DF374" s="124">
        <f>(DE374*$E374*$G374*$H374*$N374*$DF$13)</f>
        <v>0</v>
      </c>
      <c r="DG374" s="124">
        <v>2</v>
      </c>
      <c r="DH374" s="124">
        <f t="shared" si="1457"/>
        <v>89085.583999999988</v>
      </c>
      <c r="DI374" s="124"/>
      <c r="DJ374" s="124">
        <f t="shared" si="1442"/>
        <v>0</v>
      </c>
      <c r="DK374" s="124">
        <v>0</v>
      </c>
      <c r="DL374" s="129">
        <f>(DK374*$E374*$G374*$H374*$P374*$DL$13)</f>
        <v>0</v>
      </c>
      <c r="DM374" s="124">
        <f t="shared" si="1444"/>
        <v>477</v>
      </c>
      <c r="DN374" s="124">
        <f t="shared" si="1444"/>
        <v>21095012.853086665</v>
      </c>
    </row>
    <row r="375" spans="1:118" ht="30" customHeight="1" x14ac:dyDescent="0.25">
      <c r="A375" s="104"/>
      <c r="B375" s="135">
        <v>328</v>
      </c>
      <c r="C375" s="235" t="s">
        <v>823</v>
      </c>
      <c r="D375" s="118" t="s">
        <v>824</v>
      </c>
      <c r="E375" s="107">
        <f t="shared" si="1312"/>
        <v>23460</v>
      </c>
      <c r="F375" s="108">
        <v>23500</v>
      </c>
      <c r="G375" s="136">
        <v>1.19</v>
      </c>
      <c r="H375" s="120">
        <v>1</v>
      </c>
      <c r="I375" s="121"/>
      <c r="J375" s="121"/>
      <c r="K375" s="121"/>
      <c r="L375" s="121"/>
      <c r="M375" s="122">
        <v>1.4</v>
      </c>
      <c r="N375" s="122">
        <v>1.68</v>
      </c>
      <c r="O375" s="122">
        <v>2.23</v>
      </c>
      <c r="P375" s="123">
        <v>2.57</v>
      </c>
      <c r="Q375" s="146">
        <v>8</v>
      </c>
      <c r="R375" s="124">
        <f t="shared" si="1451"/>
        <v>343991.23733333329</v>
      </c>
      <c r="S375" s="227">
        <v>15</v>
      </c>
      <c r="T375" s="124">
        <f t="shared" si="1392"/>
        <v>644983.56999999995</v>
      </c>
      <c r="U375" s="124">
        <v>185</v>
      </c>
      <c r="V375" s="124">
        <f t="shared" si="1402"/>
        <v>8902141.4129666667</v>
      </c>
      <c r="W375" s="124">
        <v>20</v>
      </c>
      <c r="X375" s="124">
        <f t="shared" si="1460"/>
        <v>962393.66626666661</v>
      </c>
      <c r="Y375" s="124">
        <v>4</v>
      </c>
      <c r="Z375" s="124">
        <f t="shared" si="1404"/>
        <v>203269.77066666665</v>
      </c>
      <c r="AA375" s="124"/>
      <c r="AB375" s="124"/>
      <c r="AC375" s="124"/>
      <c r="AD375" s="124">
        <f t="shared" si="1405"/>
        <v>0</v>
      </c>
      <c r="AE375" s="124"/>
      <c r="AF375" s="124"/>
      <c r="AG375" s="124">
        <v>10</v>
      </c>
      <c r="AH375" s="124">
        <f t="shared" si="1406"/>
        <v>429989.04666666669</v>
      </c>
      <c r="AI375" s="124"/>
      <c r="AJ375" s="124"/>
      <c r="AK375" s="125"/>
      <c r="AL375" s="124">
        <f t="shared" si="1407"/>
        <v>0</v>
      </c>
      <c r="AM375" s="124">
        <v>19</v>
      </c>
      <c r="AN375" s="124">
        <f t="shared" si="1408"/>
        <v>816979.18866666686</v>
      </c>
      <c r="AO375" s="124">
        <v>100</v>
      </c>
      <c r="AP375" s="124">
        <f t="shared" si="1409"/>
        <v>4299890.4666666668</v>
      </c>
      <c r="AQ375" s="124">
        <v>11</v>
      </c>
      <c r="AR375" s="124">
        <f t="shared" si="1410"/>
        <v>567585.54159999988</v>
      </c>
      <c r="AS375" s="140">
        <v>4</v>
      </c>
      <c r="AT375" s="124">
        <f t="shared" si="1445"/>
        <v>243923.72479999997</v>
      </c>
      <c r="AU375" s="124">
        <v>0</v>
      </c>
      <c r="AV375" s="129">
        <f>(AU375*$E375*$G375*$H375*$N375*$AV$13)</f>
        <v>0</v>
      </c>
      <c r="AW375" s="124"/>
      <c r="AX375" s="124">
        <f t="shared" si="1412"/>
        <v>0</v>
      </c>
      <c r="AY375" s="124"/>
      <c r="AZ375" s="124">
        <f t="shared" si="1413"/>
        <v>0</v>
      </c>
      <c r="BA375" s="124"/>
      <c r="BB375" s="124">
        <f t="shared" si="1414"/>
        <v>0</v>
      </c>
      <c r="BC375" s="124">
        <v>0</v>
      </c>
      <c r="BD375" s="124">
        <f t="shared" si="1415"/>
        <v>0</v>
      </c>
      <c r="BE375" s="124">
        <v>0</v>
      </c>
      <c r="BF375" s="124">
        <f t="shared" si="1416"/>
        <v>0</v>
      </c>
      <c r="BG375" s="124">
        <v>0</v>
      </c>
      <c r="BH375" s="124">
        <f t="shared" si="1417"/>
        <v>0</v>
      </c>
      <c r="BI375" s="124">
        <v>0</v>
      </c>
      <c r="BJ375" s="124">
        <f t="shared" si="1418"/>
        <v>0</v>
      </c>
      <c r="BK375" s="124">
        <v>6</v>
      </c>
      <c r="BL375" s="124">
        <f t="shared" si="1419"/>
        <v>309592.11360000004</v>
      </c>
      <c r="BM375" s="124">
        <v>0</v>
      </c>
      <c r="BN375" s="124">
        <f t="shared" si="1420"/>
        <v>0</v>
      </c>
      <c r="BO375" s="124"/>
      <c r="BP375" s="124">
        <f t="shared" si="1421"/>
        <v>0</v>
      </c>
      <c r="BQ375" s="124">
        <v>4</v>
      </c>
      <c r="BR375" s="124">
        <f t="shared" si="1422"/>
        <v>187631.58399999997</v>
      </c>
      <c r="BS375" s="124"/>
      <c r="BT375" s="124">
        <f t="shared" si="1423"/>
        <v>0</v>
      </c>
      <c r="BU375" s="124">
        <v>3</v>
      </c>
      <c r="BV375" s="124">
        <f t="shared" si="1454"/>
        <v>168868.42559999996</v>
      </c>
      <c r="BW375" s="124">
        <v>0</v>
      </c>
      <c r="BX375" s="129">
        <f t="shared" si="1453"/>
        <v>0</v>
      </c>
      <c r="BY375" s="124">
        <v>0</v>
      </c>
      <c r="BZ375" s="124">
        <f t="shared" si="1426"/>
        <v>0</v>
      </c>
      <c r="CA375" s="124">
        <v>0</v>
      </c>
      <c r="CB375" s="124">
        <f t="shared" si="1427"/>
        <v>0</v>
      </c>
      <c r="CC375" s="124">
        <v>1</v>
      </c>
      <c r="CD375" s="124">
        <f>(CC375*$E375*$G375*$H375*$M375*$CD$13)/12*11+(CC375*$F375*$G375*$H375*$M375*$CD$13)/12</f>
        <v>39089.91333333333</v>
      </c>
      <c r="CE375" s="124">
        <v>1</v>
      </c>
      <c r="CF375" s="124">
        <f t="shared" si="1428"/>
        <v>46907.895999999993</v>
      </c>
      <c r="CG375" s="124">
        <v>0</v>
      </c>
      <c r="CH375" s="124">
        <f t="shared" si="1429"/>
        <v>0</v>
      </c>
      <c r="CI375" s="124"/>
      <c r="CJ375" s="124">
        <f t="shared" si="1430"/>
        <v>0</v>
      </c>
      <c r="CK375" s="124"/>
      <c r="CL375" s="124">
        <f>(CK375*$E375*$G375*$H375*$M375*$CL$13)</f>
        <v>0</v>
      </c>
      <c r="CM375" s="124">
        <v>0</v>
      </c>
      <c r="CN375" s="124">
        <f>(CM375*$E375*$G375*$H375*$M375*$CN$13)</f>
        <v>0</v>
      </c>
      <c r="CO375" s="124">
        <v>1</v>
      </c>
      <c r="CP375" s="124">
        <f t="shared" si="1433"/>
        <v>35180.921999999991</v>
      </c>
      <c r="CQ375" s="124">
        <v>1</v>
      </c>
      <c r="CR375" s="124">
        <f t="shared" si="1456"/>
        <v>39089.91333333333</v>
      </c>
      <c r="CS375" s="124">
        <v>27</v>
      </c>
      <c r="CT375" s="124">
        <f t="shared" si="1435"/>
        <v>1266513.1919999998</v>
      </c>
      <c r="CU375" s="124">
        <v>0</v>
      </c>
      <c r="CV375" s="124">
        <f>(CU375*$E375*$G375*$H375*$N375*$CV$13)</f>
        <v>0</v>
      </c>
      <c r="CW375" s="124">
        <v>0</v>
      </c>
      <c r="CX375" s="124">
        <f t="shared" si="1437"/>
        <v>0</v>
      </c>
      <c r="CY375" s="140"/>
      <c r="CZ375" s="124">
        <f t="shared" si="1438"/>
        <v>0</v>
      </c>
      <c r="DA375" s="124">
        <v>0</v>
      </c>
      <c r="DB375" s="129">
        <f t="shared" si="1439"/>
        <v>0</v>
      </c>
      <c r="DC375" s="124">
        <v>0</v>
      </c>
      <c r="DD375" s="124">
        <f t="shared" si="1440"/>
        <v>0</v>
      </c>
      <c r="DE375" s="141"/>
      <c r="DF375" s="124">
        <f>(DE375*$E375*$G375*$H375*$N375*$DF$13)</f>
        <v>0</v>
      </c>
      <c r="DG375" s="124">
        <v>1</v>
      </c>
      <c r="DH375" s="124">
        <f t="shared" si="1457"/>
        <v>46907.895999999993</v>
      </c>
      <c r="DI375" s="124"/>
      <c r="DJ375" s="124">
        <f t="shared" si="1442"/>
        <v>0</v>
      </c>
      <c r="DK375" s="124">
        <v>0</v>
      </c>
      <c r="DL375" s="129">
        <f>(DK375*$E375*$G375*$H375*$P375*$DL$13)</f>
        <v>0</v>
      </c>
      <c r="DM375" s="124">
        <f t="shared" si="1444"/>
        <v>421</v>
      </c>
      <c r="DN375" s="124">
        <f t="shared" si="1444"/>
        <v>19554929.4815</v>
      </c>
    </row>
    <row r="376" spans="1:118" ht="30" customHeight="1" x14ac:dyDescent="0.25">
      <c r="A376" s="104"/>
      <c r="B376" s="135">
        <v>329</v>
      </c>
      <c r="C376" s="235" t="s">
        <v>825</v>
      </c>
      <c r="D376" s="118" t="s">
        <v>826</v>
      </c>
      <c r="E376" s="107">
        <f t="shared" si="1312"/>
        <v>23460</v>
      </c>
      <c r="F376" s="108">
        <v>23500</v>
      </c>
      <c r="G376" s="136">
        <v>2.13</v>
      </c>
      <c r="H376" s="120">
        <v>1</v>
      </c>
      <c r="I376" s="121"/>
      <c r="J376" s="121"/>
      <c r="K376" s="121"/>
      <c r="L376" s="121"/>
      <c r="M376" s="122">
        <v>1.4</v>
      </c>
      <c r="N376" s="122">
        <v>1.68</v>
      </c>
      <c r="O376" s="122">
        <v>2.23</v>
      </c>
      <c r="P376" s="123">
        <v>2.57</v>
      </c>
      <c r="Q376" s="124">
        <v>1</v>
      </c>
      <c r="R376" s="124">
        <f t="shared" si="1451"/>
        <v>76964.426000000007</v>
      </c>
      <c r="S376" s="227">
        <v>6</v>
      </c>
      <c r="T376" s="124">
        <f t="shared" si="1392"/>
        <v>461786.55599999998</v>
      </c>
      <c r="U376" s="124">
        <v>15</v>
      </c>
      <c r="V376" s="124">
        <f t="shared" si="1402"/>
        <v>1291952.8418999999</v>
      </c>
      <c r="W376" s="124"/>
      <c r="X376" s="124"/>
      <c r="Y376" s="124">
        <v>2</v>
      </c>
      <c r="Z376" s="124">
        <f t="shared" si="1404"/>
        <v>181917.90399999995</v>
      </c>
      <c r="AA376" s="124"/>
      <c r="AB376" s="124"/>
      <c r="AC376" s="124"/>
      <c r="AD376" s="124"/>
      <c r="AE376" s="124"/>
      <c r="AF376" s="124"/>
      <c r="AG376" s="124">
        <v>3</v>
      </c>
      <c r="AH376" s="124">
        <f t="shared" si="1406"/>
        <v>230893.27799999999</v>
      </c>
      <c r="AI376" s="124"/>
      <c r="AJ376" s="124"/>
      <c r="AK376" s="125"/>
      <c r="AL376" s="124"/>
      <c r="AM376" s="124">
        <v>10</v>
      </c>
      <c r="AN376" s="124">
        <f t="shared" si="1408"/>
        <v>769644.26</v>
      </c>
      <c r="AO376" s="124">
        <v>20</v>
      </c>
      <c r="AP376" s="124">
        <f t="shared" si="1409"/>
        <v>1539288.52</v>
      </c>
      <c r="AQ376" s="124">
        <v>1</v>
      </c>
      <c r="AR376" s="124">
        <f t="shared" si="1410"/>
        <v>92357.311200000011</v>
      </c>
      <c r="AS376" s="140"/>
      <c r="AT376" s="124">
        <f>(AS376*$E376*$G376*$H376*$N376*$AT$13)/12*4+(AS376*$E376*$G376*$H376*$N376*$AT$15)/12*8</f>
        <v>0</v>
      </c>
      <c r="AU376" s="124"/>
      <c r="AV376" s="129"/>
      <c r="AW376" s="124"/>
      <c r="AX376" s="124"/>
      <c r="AY376" s="124"/>
      <c r="AZ376" s="124">
        <f t="shared" si="1413"/>
        <v>0</v>
      </c>
      <c r="BA376" s="124"/>
      <c r="BB376" s="124"/>
      <c r="BC376" s="124"/>
      <c r="BD376" s="124"/>
      <c r="BE376" s="124"/>
      <c r="BF376" s="124"/>
      <c r="BG376" s="124"/>
      <c r="BH376" s="124"/>
      <c r="BI376" s="124"/>
      <c r="BJ376" s="124"/>
      <c r="BK376" s="124"/>
      <c r="BL376" s="124">
        <f t="shared" si="1419"/>
        <v>0</v>
      </c>
      <c r="BM376" s="124"/>
      <c r="BN376" s="124"/>
      <c r="BO376" s="124"/>
      <c r="BP376" s="124"/>
      <c r="BQ376" s="124">
        <v>3</v>
      </c>
      <c r="BR376" s="124">
        <f t="shared" si="1422"/>
        <v>251883.576</v>
      </c>
      <c r="BS376" s="124"/>
      <c r="BT376" s="124"/>
      <c r="BU376" s="124">
        <v>1</v>
      </c>
      <c r="BV376" s="124">
        <f t="shared" si="1454"/>
        <v>100753.43039999998</v>
      </c>
      <c r="BW376" s="124"/>
      <c r="BX376" s="129"/>
      <c r="BY376" s="124"/>
      <c r="BZ376" s="124"/>
      <c r="CA376" s="124"/>
      <c r="CB376" s="124"/>
      <c r="CC376" s="124"/>
      <c r="CD376" s="124"/>
      <c r="CE376" s="124">
        <v>1</v>
      </c>
      <c r="CF376" s="124">
        <f t="shared" si="1428"/>
        <v>83961.191999999995</v>
      </c>
      <c r="CG376" s="124"/>
      <c r="CH376" s="124"/>
      <c r="CI376" s="124"/>
      <c r="CJ376" s="124"/>
      <c r="CK376" s="124"/>
      <c r="CL376" s="124"/>
      <c r="CM376" s="124"/>
      <c r="CN376" s="124"/>
      <c r="CO376" s="124">
        <v>1</v>
      </c>
      <c r="CP376" s="124">
        <f t="shared" si="1433"/>
        <v>62970.893999999986</v>
      </c>
      <c r="CQ376" s="124"/>
      <c r="CR376" s="124"/>
      <c r="CS376" s="124"/>
      <c r="CT376" s="124"/>
      <c r="CU376" s="124"/>
      <c r="CV376" s="124"/>
      <c r="CW376" s="124"/>
      <c r="CX376" s="124"/>
      <c r="CY376" s="140"/>
      <c r="CZ376" s="124"/>
      <c r="DA376" s="124"/>
      <c r="DB376" s="129"/>
      <c r="DC376" s="124"/>
      <c r="DD376" s="124"/>
      <c r="DE376" s="141"/>
      <c r="DF376" s="124"/>
      <c r="DG376" s="124"/>
      <c r="DH376" s="124"/>
      <c r="DI376" s="124"/>
      <c r="DJ376" s="124"/>
      <c r="DK376" s="124"/>
      <c r="DL376" s="129"/>
      <c r="DM376" s="124">
        <f t="shared" si="1444"/>
        <v>64</v>
      </c>
      <c r="DN376" s="124">
        <f t="shared" si="1444"/>
        <v>5144374.1895000013</v>
      </c>
    </row>
    <row r="377" spans="1:118" s="236" customFormat="1" ht="15.75" customHeight="1" x14ac:dyDescent="0.25">
      <c r="A377" s="104">
        <v>33</v>
      </c>
      <c r="B377" s="143"/>
      <c r="C377" s="143"/>
      <c r="D377" s="106" t="s">
        <v>827</v>
      </c>
      <c r="E377" s="107">
        <f t="shared" si="1312"/>
        <v>23460</v>
      </c>
      <c r="F377" s="108">
        <v>23500</v>
      </c>
      <c r="G377" s="144"/>
      <c r="H377" s="120"/>
      <c r="I377" s="121"/>
      <c r="J377" s="121"/>
      <c r="K377" s="121"/>
      <c r="L377" s="121"/>
      <c r="M377" s="133">
        <v>1.4</v>
      </c>
      <c r="N377" s="133">
        <v>1.68</v>
      </c>
      <c r="O377" s="133">
        <v>2.23</v>
      </c>
      <c r="P377" s="134">
        <v>2.57</v>
      </c>
      <c r="Q377" s="115">
        <f>SUM(Q378:Q385)</f>
        <v>0</v>
      </c>
      <c r="R377" s="115">
        <f t="shared" ref="R377:Z377" si="1461">SUM(R378:R385)</f>
        <v>0</v>
      </c>
      <c r="S377" s="115">
        <f t="shared" si="1461"/>
        <v>301</v>
      </c>
      <c r="T377" s="115">
        <f t="shared" si="1461"/>
        <v>33431973.580133334</v>
      </c>
      <c r="U377" s="115">
        <f t="shared" si="1461"/>
        <v>0</v>
      </c>
      <c r="V377" s="115">
        <f t="shared" si="1461"/>
        <v>0</v>
      </c>
      <c r="W377" s="115">
        <f t="shared" si="1461"/>
        <v>0</v>
      </c>
      <c r="X377" s="115">
        <f t="shared" si="1461"/>
        <v>0</v>
      </c>
      <c r="Y377" s="115">
        <f t="shared" si="1461"/>
        <v>0</v>
      </c>
      <c r="Z377" s="115">
        <f t="shared" si="1461"/>
        <v>0</v>
      </c>
      <c r="AA377" s="115"/>
      <c r="AB377" s="115"/>
      <c r="AC377" s="115">
        <f t="shared" ref="AC377:AH377" si="1462">SUM(AC378:AC385)</f>
        <v>0</v>
      </c>
      <c r="AD377" s="115">
        <f t="shared" si="1462"/>
        <v>0</v>
      </c>
      <c r="AE377" s="115">
        <f t="shared" si="1462"/>
        <v>0</v>
      </c>
      <c r="AF377" s="115">
        <f t="shared" si="1462"/>
        <v>0</v>
      </c>
      <c r="AG377" s="115">
        <f t="shared" si="1462"/>
        <v>6</v>
      </c>
      <c r="AH377" s="115">
        <f t="shared" si="1462"/>
        <v>421027.93040000001</v>
      </c>
      <c r="AI377" s="115"/>
      <c r="AJ377" s="115"/>
      <c r="AK377" s="115">
        <f t="shared" ref="AK377:CV377" si="1463">SUM(AK378:AK385)</f>
        <v>1</v>
      </c>
      <c r="AL377" s="115">
        <f t="shared" si="1463"/>
        <v>42276.233999999997</v>
      </c>
      <c r="AM377" s="115">
        <f t="shared" si="1463"/>
        <v>29</v>
      </c>
      <c r="AN377" s="115">
        <f t="shared" si="1463"/>
        <v>1977371.4781333334</v>
      </c>
      <c r="AO377" s="115">
        <f t="shared" si="1463"/>
        <v>22</v>
      </c>
      <c r="AP377" s="115">
        <f t="shared" si="1463"/>
        <v>1683244.5168000001</v>
      </c>
      <c r="AQ377" s="115">
        <f t="shared" si="1463"/>
        <v>52</v>
      </c>
      <c r="AR377" s="115">
        <f t="shared" si="1463"/>
        <v>2967141.2231999999</v>
      </c>
      <c r="AS377" s="115">
        <f t="shared" si="1463"/>
        <v>0</v>
      </c>
      <c r="AT377" s="115">
        <f t="shared" si="1463"/>
        <v>0</v>
      </c>
      <c r="AU377" s="115">
        <f t="shared" si="1463"/>
        <v>3</v>
      </c>
      <c r="AV377" s="115">
        <f t="shared" si="1463"/>
        <v>205874.41952000002</v>
      </c>
      <c r="AW377" s="115">
        <f t="shared" si="1463"/>
        <v>0</v>
      </c>
      <c r="AX377" s="115">
        <f t="shared" si="1463"/>
        <v>0</v>
      </c>
      <c r="AY377" s="115">
        <f t="shared" si="1463"/>
        <v>0</v>
      </c>
      <c r="AZ377" s="115">
        <f t="shared" si="1463"/>
        <v>0</v>
      </c>
      <c r="BA377" s="115">
        <f t="shared" si="1463"/>
        <v>0</v>
      </c>
      <c r="BB377" s="115">
        <f t="shared" si="1463"/>
        <v>0</v>
      </c>
      <c r="BC377" s="115">
        <f t="shared" si="1463"/>
        <v>0</v>
      </c>
      <c r="BD377" s="115">
        <f t="shared" si="1463"/>
        <v>0</v>
      </c>
      <c r="BE377" s="115">
        <f t="shared" si="1463"/>
        <v>0</v>
      </c>
      <c r="BF377" s="115">
        <f t="shared" si="1463"/>
        <v>0</v>
      </c>
      <c r="BG377" s="115">
        <f t="shared" si="1463"/>
        <v>0</v>
      </c>
      <c r="BH377" s="115">
        <f t="shared" si="1463"/>
        <v>0</v>
      </c>
      <c r="BI377" s="115">
        <f t="shared" si="1463"/>
        <v>57</v>
      </c>
      <c r="BJ377" s="115">
        <f t="shared" si="1463"/>
        <v>4139562.6943999995</v>
      </c>
      <c r="BK377" s="115">
        <f t="shared" si="1463"/>
        <v>86</v>
      </c>
      <c r="BL377" s="115">
        <f t="shared" si="1463"/>
        <v>7913937.5638400018</v>
      </c>
      <c r="BM377" s="115">
        <f t="shared" si="1463"/>
        <v>0</v>
      </c>
      <c r="BN377" s="115">
        <f t="shared" si="1463"/>
        <v>0</v>
      </c>
      <c r="BO377" s="115">
        <f t="shared" si="1463"/>
        <v>0</v>
      </c>
      <c r="BP377" s="115">
        <f t="shared" si="1463"/>
        <v>0</v>
      </c>
      <c r="BQ377" s="115">
        <f t="shared" si="1463"/>
        <v>6</v>
      </c>
      <c r="BR377" s="115">
        <f t="shared" si="1463"/>
        <v>407349.74560000002</v>
      </c>
      <c r="BS377" s="115">
        <f t="shared" si="1463"/>
        <v>2</v>
      </c>
      <c r="BT377" s="115">
        <f t="shared" si="1463"/>
        <v>85853.275200000004</v>
      </c>
      <c r="BU377" s="115">
        <f t="shared" si="1463"/>
        <v>23</v>
      </c>
      <c r="BV377" s="115">
        <f t="shared" si="1463"/>
        <v>2399823.7267200002</v>
      </c>
      <c r="BW377" s="115">
        <f t="shared" si="1463"/>
        <v>5</v>
      </c>
      <c r="BX377" s="115">
        <f t="shared" si="1463"/>
        <v>1161739.0848000001</v>
      </c>
      <c r="BY377" s="115">
        <f t="shared" si="1463"/>
        <v>0</v>
      </c>
      <c r="BZ377" s="115">
        <f t="shared" si="1463"/>
        <v>0</v>
      </c>
      <c r="CA377" s="115">
        <f t="shared" si="1463"/>
        <v>0</v>
      </c>
      <c r="CB377" s="115">
        <f t="shared" si="1463"/>
        <v>0</v>
      </c>
      <c r="CC377" s="115">
        <f t="shared" si="1463"/>
        <v>0</v>
      </c>
      <c r="CD377" s="115">
        <f t="shared" si="1463"/>
        <v>0</v>
      </c>
      <c r="CE377" s="115">
        <f t="shared" si="1463"/>
        <v>15</v>
      </c>
      <c r="CF377" s="115">
        <f t="shared" si="1463"/>
        <v>1062089.3696000001</v>
      </c>
      <c r="CG377" s="115">
        <f t="shared" si="1463"/>
        <v>0</v>
      </c>
      <c r="CH377" s="115">
        <f t="shared" si="1463"/>
        <v>0</v>
      </c>
      <c r="CI377" s="115">
        <f t="shared" si="1463"/>
        <v>0</v>
      </c>
      <c r="CJ377" s="115">
        <f t="shared" si="1463"/>
        <v>0</v>
      </c>
      <c r="CK377" s="115">
        <f t="shared" si="1463"/>
        <v>9</v>
      </c>
      <c r="CL377" s="115">
        <f t="shared" si="1463"/>
        <v>550596.21120000002</v>
      </c>
      <c r="CM377" s="115">
        <f t="shared" si="1463"/>
        <v>32</v>
      </c>
      <c r="CN377" s="115">
        <f t="shared" si="1463"/>
        <v>1768966.3973333333</v>
      </c>
      <c r="CO377" s="115">
        <f t="shared" si="1463"/>
        <v>33</v>
      </c>
      <c r="CP377" s="115">
        <f t="shared" si="1463"/>
        <v>2125400.7096000002</v>
      </c>
      <c r="CQ377" s="115">
        <f t="shared" si="1463"/>
        <v>59</v>
      </c>
      <c r="CR377" s="115">
        <f t="shared" si="1463"/>
        <v>3124302.3839999996</v>
      </c>
      <c r="CS377" s="115">
        <f t="shared" si="1463"/>
        <v>31</v>
      </c>
      <c r="CT377" s="115">
        <f t="shared" si="1463"/>
        <v>2491794.7376000001</v>
      </c>
      <c r="CU377" s="115">
        <f t="shared" si="1463"/>
        <v>20</v>
      </c>
      <c r="CV377" s="115">
        <f t="shared" si="1463"/>
        <v>1343221.3984000001</v>
      </c>
      <c r="CW377" s="115">
        <f t="shared" ref="CW377:DN377" si="1464">SUM(CW378:CW385)</f>
        <v>0</v>
      </c>
      <c r="CX377" s="115">
        <f t="shared" si="1464"/>
        <v>0</v>
      </c>
      <c r="CY377" s="115">
        <f t="shared" si="1464"/>
        <v>0</v>
      </c>
      <c r="CZ377" s="115">
        <f t="shared" si="1464"/>
        <v>0</v>
      </c>
      <c r="DA377" s="115">
        <f t="shared" si="1464"/>
        <v>0</v>
      </c>
      <c r="DB377" s="115">
        <f t="shared" si="1464"/>
        <v>0</v>
      </c>
      <c r="DC377" s="115">
        <f t="shared" si="1464"/>
        <v>0</v>
      </c>
      <c r="DD377" s="115">
        <f t="shared" si="1464"/>
        <v>0</v>
      </c>
      <c r="DE377" s="115">
        <f t="shared" si="1464"/>
        <v>2</v>
      </c>
      <c r="DF377" s="115">
        <f t="shared" si="1464"/>
        <v>111711.74559999999</v>
      </c>
      <c r="DG377" s="115">
        <f t="shared" si="1464"/>
        <v>16</v>
      </c>
      <c r="DH377" s="115">
        <f t="shared" si="1464"/>
        <v>1593607.0752000001</v>
      </c>
      <c r="DI377" s="115">
        <f t="shared" si="1464"/>
        <v>2</v>
      </c>
      <c r="DJ377" s="115">
        <f t="shared" si="1464"/>
        <v>99623.436266666686</v>
      </c>
      <c r="DK377" s="115">
        <f t="shared" si="1464"/>
        <v>21</v>
      </c>
      <c r="DL377" s="115">
        <f t="shared" si="1464"/>
        <v>1595799.4890666667</v>
      </c>
      <c r="DM377" s="115">
        <f t="shared" si="1464"/>
        <v>833</v>
      </c>
      <c r="DN377" s="115">
        <f t="shared" si="1464"/>
        <v>72704288.426613346</v>
      </c>
    </row>
    <row r="378" spans="1:118" ht="15.75" customHeight="1" x14ac:dyDescent="0.25">
      <c r="A378" s="104"/>
      <c r="B378" s="135">
        <v>330</v>
      </c>
      <c r="C378" s="235" t="s">
        <v>828</v>
      </c>
      <c r="D378" s="118" t="s">
        <v>829</v>
      </c>
      <c r="E378" s="107">
        <f t="shared" si="1312"/>
        <v>23460</v>
      </c>
      <c r="F378" s="108">
        <v>23500</v>
      </c>
      <c r="G378" s="136">
        <v>1.17</v>
      </c>
      <c r="H378" s="120">
        <v>1</v>
      </c>
      <c r="I378" s="121"/>
      <c r="J378" s="121"/>
      <c r="K378" s="121"/>
      <c r="L378" s="121"/>
      <c r="M378" s="122">
        <v>1.4</v>
      </c>
      <c r="N378" s="122">
        <v>1.68</v>
      </c>
      <c r="O378" s="122">
        <v>2.23</v>
      </c>
      <c r="P378" s="123">
        <v>2.57</v>
      </c>
      <c r="Q378" s="124"/>
      <c r="R378" s="124">
        <f t="shared" si="1451"/>
        <v>0</v>
      </c>
      <c r="S378" s="227">
        <v>13</v>
      </c>
      <c r="T378" s="124">
        <f t="shared" si="1392"/>
        <v>549591.0419999999</v>
      </c>
      <c r="U378" s="124"/>
      <c r="V378" s="124">
        <f t="shared" ref="V378:V385" si="1465">(U378*$E378*$G378*$H378*$M378*$V$13)</f>
        <v>0</v>
      </c>
      <c r="W378" s="124"/>
      <c r="X378" s="124">
        <f t="shared" ref="X378:X385" si="1466">(W378*$E378*$G378*$H378*$M378*$X$13)</f>
        <v>0</v>
      </c>
      <c r="Y378" s="124"/>
      <c r="Z378" s="124">
        <f t="shared" ref="Z378:Z438" si="1467">(Y378*$E378*$G378*$H378*$M378*$Z$13)/12*4+(Y378*$E378*$G378*$H378*$M378*$Z$15)/12*8</f>
        <v>0</v>
      </c>
      <c r="AA378" s="124"/>
      <c r="AB378" s="124"/>
      <c r="AC378" s="124"/>
      <c r="AD378" s="124">
        <f t="shared" ref="AD378:AD385" si="1468">(AC378*$E378*$G378*$H378*$M378*$AD$13)</f>
        <v>0</v>
      </c>
      <c r="AE378" s="124"/>
      <c r="AF378" s="124"/>
      <c r="AG378" s="124">
        <v>2</v>
      </c>
      <c r="AH378" s="124">
        <f t="shared" ref="AH378:AH379" si="1469">(AG378*$E378*$G378*$H378*$M378*$AH$13)/12*11+(AG378*$F378*$G378*$H378*$M378*$AH$13)/12</f>
        <v>84552.467999999993</v>
      </c>
      <c r="AI378" s="124"/>
      <c r="AJ378" s="124"/>
      <c r="AK378" s="228">
        <v>1</v>
      </c>
      <c r="AL378" s="124">
        <f t="shared" ref="AL378" si="1470">(AK378*$E378*$G378*$H378*$M378*$AL$13)/12*11+(AK378*$F378*$G378*$H378*$M378*$AL$13)/12</f>
        <v>42276.233999999997</v>
      </c>
      <c r="AM378" s="124">
        <v>5</v>
      </c>
      <c r="AN378" s="124">
        <f t="shared" ref="AN378:AN381" si="1471">(AM378*$E378*$G378*$H378*$M378*$AN$13)/12*11+(AM378*$F378*$G378*$H378*$M378*$AN$13)/12</f>
        <v>211381.17</v>
      </c>
      <c r="AO378" s="124">
        <v>4</v>
      </c>
      <c r="AP378" s="124">
        <f t="shared" ref="AP378:AP379" si="1472">(AO378*$E378*$G378*$H378*$M378*$AP$13)/12*11+(AO378*$F378*$G378*$H378*$M378*$AP$13)/12</f>
        <v>169104.93599999999</v>
      </c>
      <c r="AQ378" s="124">
        <v>2</v>
      </c>
      <c r="AR378" s="124">
        <f t="shared" ref="AR378:AR380" si="1473">(AQ378*$E378*$G378*$H378*$N378*$AR$13)/12*11+(AQ378*$F378*$G378*$H378*$N378*$AR$13)/12</f>
        <v>101462.9616</v>
      </c>
      <c r="AS378" s="140"/>
      <c r="AT378" s="124">
        <f t="shared" ref="AT378:AT385" si="1474">(AS378*$E378*$G378*$H378*$N378*$AT$13)/12*4+(AS378*$E378*$G378*$H378*$N378*$AT$15)/12*8</f>
        <v>0</v>
      </c>
      <c r="AU378" s="124">
        <v>0</v>
      </c>
      <c r="AV378" s="129">
        <f>(AU378*$E378*$G378*$H378*$N378*$AV$13)</f>
        <v>0</v>
      </c>
      <c r="AW378" s="124"/>
      <c r="AX378" s="124">
        <f t="shared" ref="AX378:AX385" si="1475">(AW378*$E378*$G378*$H378*$M378*$AX$13)</f>
        <v>0</v>
      </c>
      <c r="AY378" s="124"/>
      <c r="AZ378" s="124">
        <f t="shared" ref="AZ378:AZ385" si="1476">(AY378*$E378*$G378*$H378*$M378*$AZ$13)</f>
        <v>0</v>
      </c>
      <c r="BA378" s="124"/>
      <c r="BB378" s="124">
        <f t="shared" ref="BB378:BB385" si="1477">(BA378*$E378*$G378*$H378*$M378*$BB$13)</f>
        <v>0</v>
      </c>
      <c r="BC378" s="124"/>
      <c r="BD378" s="124">
        <f t="shared" ref="BD378:BD385" si="1478">(BC378*$E378*$G378*$H378*$M378*$BD$13)</f>
        <v>0</v>
      </c>
      <c r="BE378" s="124"/>
      <c r="BF378" s="124">
        <f t="shared" ref="BF378:BF385" si="1479">(BE378*$E378*$G378*$H378*$M378*$BF$13)</f>
        <v>0</v>
      </c>
      <c r="BG378" s="124"/>
      <c r="BH378" s="124">
        <f t="shared" ref="BH378:BH385" si="1480">(BG378*$E378*$G378*$H378*$M378*$BH$13)</f>
        <v>0</v>
      </c>
      <c r="BI378" s="124">
        <v>5</v>
      </c>
      <c r="BJ378" s="124">
        <f t="shared" ref="BJ378:BJ382" si="1481">(BI378*$E378*$G378*$H378*$M378*$BJ$13)/12*11+(BI378*$F378*$G378*$H378*$M378*$BJ$13)/12</f>
        <v>230597.63999999998</v>
      </c>
      <c r="BK378" s="124">
        <v>2</v>
      </c>
      <c r="BL378" s="124">
        <f t="shared" ref="BL378:BL384" si="1482">(BK378*$E378*$G378*$H378*$N378*$BL$13)/12*11+(BK378*$F378*$G378*$H378*$N378*$BL$13)/12</f>
        <v>101462.9616</v>
      </c>
      <c r="BM378" s="124"/>
      <c r="BN378" s="124">
        <f t="shared" ref="BN378:BN385" si="1483">(BM378*$E378*$G378*$H378*$N378*$BN$13)</f>
        <v>0</v>
      </c>
      <c r="BO378" s="124"/>
      <c r="BP378" s="124">
        <f t="shared" ref="BP378:BP385" si="1484">(BO378*$E378*$G378*$H378*$N378*$BP$13)</f>
        <v>0</v>
      </c>
      <c r="BQ378" s="124">
        <v>2</v>
      </c>
      <c r="BR378" s="124">
        <f t="shared" ref="BR378:BR382" si="1485">(BQ378*$E378*$G378*$H378*$N378*$BR$13)/12*11+(BQ378*$F378*$G378*$H378*$N378*$BR$13)/12</f>
        <v>92239.055999999997</v>
      </c>
      <c r="BS378" s="124"/>
      <c r="BT378" s="124">
        <f>(BS378*$E378*$G378*$H378*$N378*$BT$13)</f>
        <v>0</v>
      </c>
      <c r="BU378" s="124">
        <v>2</v>
      </c>
      <c r="BV378" s="124">
        <f t="shared" ref="BV378:BV384" si="1486">(BU378*$E378*$G378*$H378*$N378*$BV$13)/12*11+(BU378*$F378*$G378*$H378*$N378*$BV$13)/12</f>
        <v>110686.86719999998</v>
      </c>
      <c r="BW378" s="124">
        <v>1</v>
      </c>
      <c r="BX378" s="129">
        <f t="shared" ref="BX378:BX385" si="1487">(BW378*$E378*$G378*$H378*$N378*$BX$13)/12*11+(BW378*$F378*$G378*$H378*$N378*$BX$13)/12</f>
        <v>55343.433599999989</v>
      </c>
      <c r="BY378" s="124"/>
      <c r="BZ378" s="124">
        <f t="shared" ref="BZ378:BZ385" si="1488">(BY378*$E378*$G378*$H378*$M378*$BZ$13)</f>
        <v>0</v>
      </c>
      <c r="CA378" s="124"/>
      <c r="CB378" s="124">
        <f t="shared" ref="CB378:CB385" si="1489">(CA378*$E378*$G378*$H378*$M378*$CB$13)</f>
        <v>0</v>
      </c>
      <c r="CC378" s="124"/>
      <c r="CD378" s="124">
        <f t="shared" ref="CD378:CD385" si="1490">(CC378*$E378*$G378*$H378*$M378*$CD$13)</f>
        <v>0</v>
      </c>
      <c r="CE378" s="124">
        <v>4</v>
      </c>
      <c r="CF378" s="124">
        <f t="shared" ref="CF378:CF383" si="1491">(CE378*$E378*$G378*$H378*$N378*$CF$13)/12*11+(CE378*$F378*$G378*$H378*$N378*$CF$13)/12</f>
        <v>184478.11199999999</v>
      </c>
      <c r="CG378" s="124"/>
      <c r="CH378" s="124">
        <f t="shared" ref="CH378:CH385" si="1492">(CG378*$E378*$G378*$H378*$M378*$CH$13)</f>
        <v>0</v>
      </c>
      <c r="CI378" s="124"/>
      <c r="CJ378" s="124">
        <f t="shared" ref="CJ378:CJ385" si="1493">(CI378*$E378*$G378*$H378*$M378*$CJ$13)</f>
        <v>0</v>
      </c>
      <c r="CK378" s="124"/>
      <c r="CL378" s="124">
        <f>(CK378*$E378*$G378*$H378*$M378*$CL$13)</f>
        <v>0</v>
      </c>
      <c r="CM378" s="124">
        <v>8</v>
      </c>
      <c r="CN378" s="124">
        <f t="shared" ref="CN378:CN382" si="1494">(CM378*$E378*$G378*$H378*$M378*$CN$13)/12*11+(CM378*$F378*$G378*$H378*$M378*$CN$13)/12</f>
        <v>307463.51999999996</v>
      </c>
      <c r="CO378" s="124">
        <v>7</v>
      </c>
      <c r="CP378" s="124">
        <f t="shared" ref="CP378:CP383" si="1495">(CO378*$E378*$G378*$H378*$M378*$CP$13)/12*11+(CO378*$F378*$G378*$H378*$M378*$CP$13)/12</f>
        <v>242127.522</v>
      </c>
      <c r="CQ378" s="124">
        <v>3</v>
      </c>
      <c r="CR378" s="124">
        <f t="shared" ref="CR378:CR384" si="1496">(CQ378*$E378*$G378*$H378*$M378*$CR$13)/12*11+(CQ378*$F378*$G378*$H378*$M378*$CR$13)/12</f>
        <v>115298.81999999996</v>
      </c>
      <c r="CS378" s="124">
        <v>0</v>
      </c>
      <c r="CT378" s="124">
        <f>(CS378*$E378*$G378*$H378*$N378*$CT$13)</f>
        <v>0</v>
      </c>
      <c r="CU378" s="124">
        <v>5</v>
      </c>
      <c r="CV378" s="124">
        <f t="shared" ref="CV378:CV383" si="1497">(CU378*$E378*$G378*$H378*$N378*$CV$13)/12*11+(CU378*$F378*$G378*$H378*$N378*$CV$13)/12</f>
        <v>230597.64</v>
      </c>
      <c r="CW378" s="124"/>
      <c r="CX378" s="124">
        <f t="shared" ref="CX378:CX385" si="1498">(CW378*$E378*$G378*$H378*$N378*$CX$13)</f>
        <v>0</v>
      </c>
      <c r="CY378" s="140"/>
      <c r="CZ378" s="124">
        <f t="shared" ref="CZ378:CZ385" si="1499">(CY378*$E378*$G378*$H378*$N378*$CZ$13)</f>
        <v>0</v>
      </c>
      <c r="DA378" s="124"/>
      <c r="DB378" s="129">
        <f t="shared" ref="DB378:DB385" si="1500">(DA378*$E378*$G378*$H378*$N378*$DB$13)</f>
        <v>0</v>
      </c>
      <c r="DC378" s="124"/>
      <c r="DD378" s="124">
        <f t="shared" ref="DD378:DD385" si="1501">(DC378*$E378*$G378*$H378*$N378*$DD$13)</f>
        <v>0</v>
      </c>
      <c r="DE378" s="141"/>
      <c r="DF378" s="124">
        <f>(DE378*$E378*$G378*$H378*$N378*$DF$13)</f>
        <v>0</v>
      </c>
      <c r="DG378" s="124">
        <v>1</v>
      </c>
      <c r="DH378" s="124">
        <f t="shared" ref="DH378:DH384" si="1502">(DG378*$E378*$G378*$H378*$N378*$DH$13)/12*11+(DG378*$F378*$G378*$H378*$N378*$DH$13)/12</f>
        <v>46119.527999999998</v>
      </c>
      <c r="DI378" s="124">
        <v>1</v>
      </c>
      <c r="DJ378" s="124">
        <f t="shared" ref="DJ378:DJ380" si="1503">(DI378*$E378*$G378*$H378*$O378*$DJ$13)/12*11+(DI378*$F378*$G378*$H378*$O378*$DJ$13)/12</f>
        <v>48974.546400000007</v>
      </c>
      <c r="DK378" s="124">
        <v>7</v>
      </c>
      <c r="DL378" s="129">
        <f t="shared" ref="DL378:DL382" si="1504">(DK378*$E378*$G378*$H378*$P378*$DL$13)/12*11+(DK378*$F378*$G378*$H378*$P378*$DL$13)/12</f>
        <v>395090.62319999997</v>
      </c>
      <c r="DM378" s="124">
        <f t="shared" ref="DM378:DN385" si="1505">SUM(Q378,S378,U378,W378,Y378,AA378,AC378,AE378,AG378,AI378,AK378,AM378,AS378,AW378,AY378,CC378,AO378,BC378,BE378,BG378,CQ378,BI378,BK378,AQ378,BO378,AU378,CS378,BQ378,CU378,BS378,BU378,BW378,CE378,BY378,CA378,CG378,CI378,CK378,CM378,CO378,CW378,CY378,BM378,BA378,DA378,DC378,DE378,DG378,DI378,DK378)</f>
        <v>75</v>
      </c>
      <c r="DN378" s="124">
        <f t="shared" si="1505"/>
        <v>3318849.0815999997</v>
      </c>
    </row>
    <row r="379" spans="1:118" ht="15.75" customHeight="1" x14ac:dyDescent="0.25">
      <c r="A379" s="104"/>
      <c r="B379" s="135">
        <v>331</v>
      </c>
      <c r="C379" s="235" t="s">
        <v>830</v>
      </c>
      <c r="D379" s="118" t="s">
        <v>831</v>
      </c>
      <c r="E379" s="107">
        <f t="shared" si="1312"/>
        <v>23460</v>
      </c>
      <c r="F379" s="108">
        <v>23500</v>
      </c>
      <c r="G379" s="136">
        <v>2.91</v>
      </c>
      <c r="H379" s="149">
        <v>0.8</v>
      </c>
      <c r="I379" s="150"/>
      <c r="J379" s="150"/>
      <c r="K379" s="150"/>
      <c r="L379" s="121"/>
      <c r="M379" s="122">
        <v>1.4</v>
      </c>
      <c r="N379" s="122">
        <v>1.68</v>
      </c>
      <c r="O379" s="122">
        <v>2.23</v>
      </c>
      <c r="P379" s="123">
        <v>2.57</v>
      </c>
      <c r="Q379" s="124"/>
      <c r="R379" s="124">
        <f t="shared" si="1451"/>
        <v>0</v>
      </c>
      <c r="S379" s="227">
        <v>8</v>
      </c>
      <c r="T379" s="124">
        <f t="shared" si="1392"/>
        <v>672950.92480000004</v>
      </c>
      <c r="U379" s="124"/>
      <c r="V379" s="124">
        <f t="shared" si="1465"/>
        <v>0</v>
      </c>
      <c r="W379" s="124"/>
      <c r="X379" s="124">
        <f t="shared" si="1466"/>
        <v>0</v>
      </c>
      <c r="Y379" s="124"/>
      <c r="Z379" s="124">
        <f t="shared" si="1467"/>
        <v>0</v>
      </c>
      <c r="AA379" s="124"/>
      <c r="AB379" s="124"/>
      <c r="AC379" s="124"/>
      <c r="AD379" s="124">
        <f t="shared" si="1468"/>
        <v>0</v>
      </c>
      <c r="AE379" s="124"/>
      <c r="AF379" s="124"/>
      <c r="AG379" s="124">
        <v>4</v>
      </c>
      <c r="AH379" s="124">
        <f t="shared" si="1469"/>
        <v>336475.46240000002</v>
      </c>
      <c r="AI379" s="124"/>
      <c r="AJ379" s="124"/>
      <c r="AK379" s="125"/>
      <c r="AL379" s="124">
        <f t="shared" ref="AL379:AL385" si="1506">(AK379*$E379*$G379*$H379*$M379*$AL$13)</f>
        <v>0</v>
      </c>
      <c r="AM379" s="124">
        <v>17</v>
      </c>
      <c r="AN379" s="124">
        <f t="shared" si="1471"/>
        <v>1430020.7152</v>
      </c>
      <c r="AO379" s="124">
        <v>18</v>
      </c>
      <c r="AP379" s="124">
        <f t="shared" si="1472"/>
        <v>1514139.5808000001</v>
      </c>
      <c r="AQ379" s="124">
        <v>5</v>
      </c>
      <c r="AR379" s="124">
        <f t="shared" si="1473"/>
        <v>504713.1936</v>
      </c>
      <c r="AS379" s="140"/>
      <c r="AT379" s="124">
        <f t="shared" si="1474"/>
        <v>0</v>
      </c>
      <c r="AU379" s="124">
        <v>1</v>
      </c>
      <c r="AV379" s="129">
        <f t="shared" ref="AV379:AV381" si="1507">(AU379*$E379*$G379*$H379*$N379*$AV$13)/12*11+(AU379*$F379*$G379*$H379*$N379*$AV$13)/12</f>
        <v>100942.63872000003</v>
      </c>
      <c r="AW379" s="124"/>
      <c r="AX379" s="124">
        <f t="shared" si="1475"/>
        <v>0</v>
      </c>
      <c r="AY379" s="124"/>
      <c r="AZ379" s="124">
        <f t="shared" si="1476"/>
        <v>0</v>
      </c>
      <c r="BA379" s="124"/>
      <c r="BB379" s="124">
        <f t="shared" si="1477"/>
        <v>0</v>
      </c>
      <c r="BC379" s="124"/>
      <c r="BD379" s="124">
        <f t="shared" si="1478"/>
        <v>0</v>
      </c>
      <c r="BE379" s="124"/>
      <c r="BF379" s="124">
        <f t="shared" si="1479"/>
        <v>0</v>
      </c>
      <c r="BG379" s="124"/>
      <c r="BH379" s="124">
        <f t="shared" si="1480"/>
        <v>0</v>
      </c>
      <c r="BI379" s="124">
        <v>16</v>
      </c>
      <c r="BJ379" s="124">
        <f t="shared" si="1481"/>
        <v>1468256.5632</v>
      </c>
      <c r="BK379" s="124">
        <v>31</v>
      </c>
      <c r="BL379" s="124">
        <f t="shared" si="1482"/>
        <v>3129221.8003200004</v>
      </c>
      <c r="BM379" s="124"/>
      <c r="BN379" s="124">
        <f t="shared" si="1483"/>
        <v>0</v>
      </c>
      <c r="BO379" s="124"/>
      <c r="BP379" s="124">
        <f t="shared" si="1484"/>
        <v>0</v>
      </c>
      <c r="BQ379" s="124">
        <v>1</v>
      </c>
      <c r="BR379" s="124">
        <f t="shared" si="1485"/>
        <v>91766.035200000013</v>
      </c>
      <c r="BS379" s="124"/>
      <c r="BT379" s="124">
        <f>(BS379*$E379*$G379*$H379*$N379*$BT$13)</f>
        <v>0</v>
      </c>
      <c r="BU379" s="124">
        <v>9</v>
      </c>
      <c r="BV379" s="124">
        <f t="shared" si="1486"/>
        <v>991073.18016000011</v>
      </c>
      <c r="BW379" s="124">
        <v>1</v>
      </c>
      <c r="BX379" s="129">
        <f t="shared" si="1487"/>
        <v>110119.24224000002</v>
      </c>
      <c r="BY379" s="124"/>
      <c r="BZ379" s="124">
        <f t="shared" si="1488"/>
        <v>0</v>
      </c>
      <c r="CA379" s="124"/>
      <c r="CB379" s="124">
        <f t="shared" si="1489"/>
        <v>0</v>
      </c>
      <c r="CC379" s="124"/>
      <c r="CD379" s="124">
        <f t="shared" si="1490"/>
        <v>0</v>
      </c>
      <c r="CE379" s="124">
        <v>5</v>
      </c>
      <c r="CF379" s="124">
        <f t="shared" si="1491"/>
        <v>458830.17600000004</v>
      </c>
      <c r="CG379" s="124"/>
      <c r="CH379" s="124">
        <f t="shared" si="1492"/>
        <v>0</v>
      </c>
      <c r="CI379" s="124"/>
      <c r="CJ379" s="124">
        <f t="shared" si="1493"/>
        <v>0</v>
      </c>
      <c r="CK379" s="124">
        <v>9</v>
      </c>
      <c r="CL379" s="124">
        <f>(CK379*$E379*$G379*$H379*$M379*$CL$13)/12*11+(CK379*$F379*$G379*$H379*$M379*$CL$13)/12</f>
        <v>550596.21120000002</v>
      </c>
      <c r="CM379" s="124">
        <v>12</v>
      </c>
      <c r="CN379" s="124">
        <f t="shared" si="1494"/>
        <v>917660.35200000007</v>
      </c>
      <c r="CO379" s="124">
        <v>11</v>
      </c>
      <c r="CP379" s="124">
        <f t="shared" si="1495"/>
        <v>757069.79040000006</v>
      </c>
      <c r="CQ379" s="124">
        <v>1</v>
      </c>
      <c r="CR379" s="124">
        <f t="shared" si="1496"/>
        <v>76471.696000000011</v>
      </c>
      <c r="CS379" s="124">
        <v>11</v>
      </c>
      <c r="CT379" s="124">
        <f t="shared" ref="CT379:CT384" si="1508">(CS379*$E379*$G379*$H379*$N379*$CT$13)/12*11+(CS379*$F379*$G379*$H379*$N379*$CT$13)/12</f>
        <v>1009426.3872</v>
      </c>
      <c r="CU379" s="124">
        <v>5</v>
      </c>
      <c r="CV379" s="124">
        <f t="shared" si="1497"/>
        <v>458830.17600000004</v>
      </c>
      <c r="CW379" s="124"/>
      <c r="CX379" s="124">
        <f t="shared" si="1498"/>
        <v>0</v>
      </c>
      <c r="CY379" s="140"/>
      <c r="CZ379" s="124">
        <f t="shared" si="1499"/>
        <v>0</v>
      </c>
      <c r="DA379" s="124"/>
      <c r="DB379" s="129">
        <f t="shared" si="1500"/>
        <v>0</v>
      </c>
      <c r="DC379" s="124"/>
      <c r="DD379" s="124">
        <f t="shared" si="1501"/>
        <v>0</v>
      </c>
      <c r="DE379" s="141"/>
      <c r="DF379" s="124">
        <f>(DE379*$E379*$G379*$H379*$N379*$DF$13)</f>
        <v>0</v>
      </c>
      <c r="DG379" s="124">
        <v>8</v>
      </c>
      <c r="DH379" s="124">
        <f t="shared" si="1502"/>
        <v>734128.2816000001</v>
      </c>
      <c r="DI379" s="124"/>
      <c r="DJ379" s="124">
        <f t="shared" si="1503"/>
        <v>0</v>
      </c>
      <c r="DK379" s="124">
        <v>6</v>
      </c>
      <c r="DL379" s="129">
        <f t="shared" si="1504"/>
        <v>673824.88704000006</v>
      </c>
      <c r="DM379" s="124">
        <f t="shared" si="1505"/>
        <v>179</v>
      </c>
      <c r="DN379" s="124">
        <f t="shared" si="1505"/>
        <v>15986517.294080006</v>
      </c>
    </row>
    <row r="380" spans="1:118" ht="15.75" customHeight="1" x14ac:dyDescent="0.25">
      <c r="A380" s="104"/>
      <c r="B380" s="135">
        <v>332</v>
      </c>
      <c r="C380" s="235" t="s">
        <v>832</v>
      </c>
      <c r="D380" s="118" t="s">
        <v>833</v>
      </c>
      <c r="E380" s="107">
        <f t="shared" si="1312"/>
        <v>23460</v>
      </c>
      <c r="F380" s="108">
        <v>23500</v>
      </c>
      <c r="G380" s="136">
        <v>1.21</v>
      </c>
      <c r="H380" s="120">
        <v>1</v>
      </c>
      <c r="I380" s="121"/>
      <c r="J380" s="121"/>
      <c r="K380" s="121"/>
      <c r="L380" s="121"/>
      <c r="M380" s="122">
        <v>1.4</v>
      </c>
      <c r="N380" s="122">
        <v>1.68</v>
      </c>
      <c r="O380" s="122">
        <v>2.23</v>
      </c>
      <c r="P380" s="123">
        <v>2.57</v>
      </c>
      <c r="Q380" s="124"/>
      <c r="R380" s="124">
        <f t="shared" si="1451"/>
        <v>0</v>
      </c>
      <c r="S380" s="227">
        <v>90</v>
      </c>
      <c r="T380" s="124">
        <f t="shared" si="1392"/>
        <v>3934941.78</v>
      </c>
      <c r="U380" s="124"/>
      <c r="V380" s="124">
        <f t="shared" si="1465"/>
        <v>0</v>
      </c>
      <c r="W380" s="124"/>
      <c r="X380" s="124">
        <f t="shared" si="1466"/>
        <v>0</v>
      </c>
      <c r="Y380" s="124"/>
      <c r="Z380" s="124">
        <f t="shared" si="1467"/>
        <v>0</v>
      </c>
      <c r="AA380" s="124"/>
      <c r="AB380" s="124"/>
      <c r="AC380" s="124"/>
      <c r="AD380" s="124">
        <f t="shared" si="1468"/>
        <v>0</v>
      </c>
      <c r="AE380" s="124"/>
      <c r="AF380" s="124"/>
      <c r="AG380" s="124"/>
      <c r="AH380" s="124">
        <f t="shared" ref="AH380:AH385" si="1509">(AG380*$E380*$G380*$H380*$M380*$AH$13)</f>
        <v>0</v>
      </c>
      <c r="AI380" s="124"/>
      <c r="AJ380" s="124"/>
      <c r="AK380" s="125"/>
      <c r="AL380" s="124">
        <f t="shared" si="1506"/>
        <v>0</v>
      </c>
      <c r="AM380" s="124">
        <v>5</v>
      </c>
      <c r="AN380" s="124">
        <f t="shared" si="1471"/>
        <v>218607.87666666668</v>
      </c>
      <c r="AO380" s="124">
        <v>0</v>
      </c>
      <c r="AP380" s="124">
        <f t="shared" ref="AP380:AP385" si="1510">(AO380*$E380*$G380*$H380*$M380*$AP$13)</f>
        <v>0</v>
      </c>
      <c r="AQ380" s="124">
        <v>45</v>
      </c>
      <c r="AR380" s="124">
        <f t="shared" si="1473"/>
        <v>2360965.068</v>
      </c>
      <c r="AS380" s="140"/>
      <c r="AT380" s="124">
        <f t="shared" si="1474"/>
        <v>0</v>
      </c>
      <c r="AU380" s="124">
        <v>2</v>
      </c>
      <c r="AV380" s="129">
        <f t="shared" si="1507"/>
        <v>104931.78079999999</v>
      </c>
      <c r="AW380" s="124"/>
      <c r="AX380" s="124">
        <f t="shared" si="1475"/>
        <v>0</v>
      </c>
      <c r="AY380" s="124">
        <v>0</v>
      </c>
      <c r="AZ380" s="124">
        <f t="shared" si="1476"/>
        <v>0</v>
      </c>
      <c r="BA380" s="124"/>
      <c r="BB380" s="124">
        <f t="shared" si="1477"/>
        <v>0</v>
      </c>
      <c r="BC380" s="124">
        <v>0</v>
      </c>
      <c r="BD380" s="124">
        <f t="shared" si="1478"/>
        <v>0</v>
      </c>
      <c r="BE380" s="124">
        <v>0</v>
      </c>
      <c r="BF380" s="124">
        <f t="shared" si="1479"/>
        <v>0</v>
      </c>
      <c r="BG380" s="124">
        <v>0</v>
      </c>
      <c r="BH380" s="124">
        <f t="shared" si="1480"/>
        <v>0</v>
      </c>
      <c r="BI380" s="124">
        <v>15</v>
      </c>
      <c r="BJ380" s="124">
        <f t="shared" si="1481"/>
        <v>715443.96</v>
      </c>
      <c r="BK380" s="124">
        <v>32</v>
      </c>
      <c r="BL380" s="124">
        <f t="shared" si="1482"/>
        <v>1678908.4927999999</v>
      </c>
      <c r="BM380" s="124">
        <v>0</v>
      </c>
      <c r="BN380" s="124">
        <f t="shared" si="1483"/>
        <v>0</v>
      </c>
      <c r="BO380" s="124">
        <v>0</v>
      </c>
      <c r="BP380" s="124">
        <f t="shared" si="1484"/>
        <v>0</v>
      </c>
      <c r="BQ380" s="124">
        <v>1</v>
      </c>
      <c r="BR380" s="124">
        <f t="shared" si="1485"/>
        <v>47696.264000000003</v>
      </c>
      <c r="BS380" s="124">
        <v>2</v>
      </c>
      <c r="BT380" s="124">
        <f t="shared" ref="BT380" si="1511">(BS380*$E380*$G380*$H380*$N380*$BT$13)/12*11+(BS380*$F380*$G380*$H380*$N380*$BT$13)/12</f>
        <v>85853.275200000004</v>
      </c>
      <c r="BU380" s="124">
        <v>5</v>
      </c>
      <c r="BV380" s="124">
        <f t="shared" si="1486"/>
        <v>286177.58400000003</v>
      </c>
      <c r="BW380" s="124">
        <v>0</v>
      </c>
      <c r="BX380" s="129">
        <f t="shared" si="1487"/>
        <v>0</v>
      </c>
      <c r="BY380" s="124">
        <v>0</v>
      </c>
      <c r="BZ380" s="124">
        <f t="shared" si="1488"/>
        <v>0</v>
      </c>
      <c r="CA380" s="124">
        <v>0</v>
      </c>
      <c r="CB380" s="124">
        <f t="shared" si="1489"/>
        <v>0</v>
      </c>
      <c r="CC380" s="124">
        <v>0</v>
      </c>
      <c r="CD380" s="124">
        <f t="shared" si="1490"/>
        <v>0</v>
      </c>
      <c r="CE380" s="124">
        <v>4</v>
      </c>
      <c r="CF380" s="124">
        <f t="shared" si="1491"/>
        <v>190785.05600000001</v>
      </c>
      <c r="CG380" s="124">
        <v>0</v>
      </c>
      <c r="CH380" s="124">
        <f t="shared" si="1492"/>
        <v>0</v>
      </c>
      <c r="CI380" s="124"/>
      <c r="CJ380" s="124">
        <f t="shared" si="1493"/>
        <v>0</v>
      </c>
      <c r="CK380" s="124"/>
      <c r="CL380" s="124">
        <f t="shared" ref="CL380:CL385" si="1512">(CK380*$E380*$G380*$H380*$M380*$CL$13)</f>
        <v>0</v>
      </c>
      <c r="CM380" s="124">
        <v>10</v>
      </c>
      <c r="CN380" s="124">
        <f t="shared" si="1494"/>
        <v>397468.86666666664</v>
      </c>
      <c r="CO380" s="124">
        <v>3</v>
      </c>
      <c r="CP380" s="124">
        <f t="shared" si="1495"/>
        <v>107316.594</v>
      </c>
      <c r="CQ380" s="124">
        <v>41</v>
      </c>
      <c r="CR380" s="124">
        <f t="shared" si="1496"/>
        <v>1629622.353333333</v>
      </c>
      <c r="CS380" s="124">
        <v>11</v>
      </c>
      <c r="CT380" s="124">
        <f t="shared" si="1508"/>
        <v>524658.90399999998</v>
      </c>
      <c r="CU380" s="124">
        <v>5</v>
      </c>
      <c r="CV380" s="124">
        <f t="shared" si="1497"/>
        <v>238481.31999999998</v>
      </c>
      <c r="CW380" s="124">
        <v>0</v>
      </c>
      <c r="CX380" s="124">
        <f t="shared" si="1498"/>
        <v>0</v>
      </c>
      <c r="CY380" s="140"/>
      <c r="CZ380" s="124">
        <f t="shared" si="1499"/>
        <v>0</v>
      </c>
      <c r="DA380" s="124">
        <v>0</v>
      </c>
      <c r="DB380" s="129">
        <f t="shared" si="1500"/>
        <v>0</v>
      </c>
      <c r="DC380" s="124"/>
      <c r="DD380" s="124">
        <f t="shared" si="1501"/>
        <v>0</v>
      </c>
      <c r="DE380" s="141">
        <v>1</v>
      </c>
      <c r="DF380" s="124">
        <f t="shared" ref="DF380:DF381" si="1513">(DE380*$E380*$G380*$H380*$N380*$DF$13)/12*11+(DE380*$F380*$G380*$H380*$N380*$DF$13)/12</f>
        <v>47696.264000000003</v>
      </c>
      <c r="DG380" s="124">
        <v>1</v>
      </c>
      <c r="DH380" s="124">
        <f t="shared" si="1502"/>
        <v>47696.264000000003</v>
      </c>
      <c r="DI380" s="124">
        <v>1</v>
      </c>
      <c r="DJ380" s="124">
        <f t="shared" si="1503"/>
        <v>50648.889866666672</v>
      </c>
      <c r="DK380" s="124">
        <v>5</v>
      </c>
      <c r="DL380" s="129">
        <f t="shared" si="1504"/>
        <v>291855.71066666668</v>
      </c>
      <c r="DM380" s="124">
        <f t="shared" si="1505"/>
        <v>279</v>
      </c>
      <c r="DN380" s="124">
        <f t="shared" si="1505"/>
        <v>12959756.304000001</v>
      </c>
    </row>
    <row r="381" spans="1:118" ht="15.75" customHeight="1" x14ac:dyDescent="0.25">
      <c r="A381" s="104"/>
      <c r="B381" s="135">
        <v>333</v>
      </c>
      <c r="C381" s="235" t="s">
        <v>834</v>
      </c>
      <c r="D381" s="118" t="s">
        <v>835</v>
      </c>
      <c r="E381" s="107">
        <f t="shared" si="1312"/>
        <v>23460</v>
      </c>
      <c r="F381" s="108">
        <v>23500</v>
      </c>
      <c r="G381" s="136">
        <v>2.0299999999999998</v>
      </c>
      <c r="H381" s="149">
        <v>0.8</v>
      </c>
      <c r="I381" s="150"/>
      <c r="J381" s="150"/>
      <c r="K381" s="150"/>
      <c r="L381" s="121"/>
      <c r="M381" s="122">
        <v>1.4</v>
      </c>
      <c r="N381" s="122">
        <v>1.68</v>
      </c>
      <c r="O381" s="122">
        <v>2.23</v>
      </c>
      <c r="P381" s="123">
        <v>2.57</v>
      </c>
      <c r="Q381" s="124"/>
      <c r="R381" s="124">
        <f t="shared" si="1451"/>
        <v>0</v>
      </c>
      <c r="S381" s="227">
        <v>60</v>
      </c>
      <c r="T381" s="124">
        <f t="shared" si="1392"/>
        <v>3520851.4879999999</v>
      </c>
      <c r="U381" s="124"/>
      <c r="V381" s="124">
        <f t="shared" si="1465"/>
        <v>0</v>
      </c>
      <c r="W381" s="124"/>
      <c r="X381" s="124">
        <f t="shared" si="1466"/>
        <v>0</v>
      </c>
      <c r="Y381" s="124"/>
      <c r="Z381" s="124">
        <f t="shared" si="1467"/>
        <v>0</v>
      </c>
      <c r="AA381" s="124"/>
      <c r="AB381" s="124"/>
      <c r="AC381" s="124"/>
      <c r="AD381" s="124">
        <f t="shared" si="1468"/>
        <v>0</v>
      </c>
      <c r="AE381" s="124"/>
      <c r="AF381" s="124"/>
      <c r="AG381" s="124"/>
      <c r="AH381" s="124">
        <f t="shared" si="1509"/>
        <v>0</v>
      </c>
      <c r="AI381" s="124"/>
      <c r="AJ381" s="124"/>
      <c r="AK381" s="125"/>
      <c r="AL381" s="124">
        <f t="shared" si="1506"/>
        <v>0</v>
      </c>
      <c r="AM381" s="124">
        <v>2</v>
      </c>
      <c r="AN381" s="124">
        <f t="shared" si="1471"/>
        <v>117361.71626666667</v>
      </c>
      <c r="AO381" s="124">
        <v>0</v>
      </c>
      <c r="AP381" s="124">
        <f t="shared" si="1510"/>
        <v>0</v>
      </c>
      <c r="AQ381" s="124"/>
      <c r="AR381" s="124">
        <f>(AQ381*$E381*$G381*$H381*$N381*$AR$13)</f>
        <v>0</v>
      </c>
      <c r="AS381" s="140"/>
      <c r="AT381" s="124">
        <f t="shared" si="1474"/>
        <v>0</v>
      </c>
      <c r="AU381" s="124">
        <v>0</v>
      </c>
      <c r="AV381" s="129">
        <f t="shared" si="1507"/>
        <v>0</v>
      </c>
      <c r="AW381" s="124"/>
      <c r="AX381" s="124">
        <f t="shared" si="1475"/>
        <v>0</v>
      </c>
      <c r="AY381" s="124">
        <v>0</v>
      </c>
      <c r="AZ381" s="124">
        <f t="shared" si="1476"/>
        <v>0</v>
      </c>
      <c r="BA381" s="124"/>
      <c r="BB381" s="124">
        <f t="shared" si="1477"/>
        <v>0</v>
      </c>
      <c r="BC381" s="124">
        <v>0</v>
      </c>
      <c r="BD381" s="124">
        <f t="shared" si="1478"/>
        <v>0</v>
      </c>
      <c r="BE381" s="124">
        <v>0</v>
      </c>
      <c r="BF381" s="124">
        <f t="shared" si="1479"/>
        <v>0</v>
      </c>
      <c r="BG381" s="124">
        <v>0</v>
      </c>
      <c r="BH381" s="124">
        <f t="shared" si="1480"/>
        <v>0</v>
      </c>
      <c r="BI381" s="124">
        <v>13</v>
      </c>
      <c r="BJ381" s="124">
        <f t="shared" si="1481"/>
        <v>832201.26079999981</v>
      </c>
      <c r="BK381" s="124">
        <v>3</v>
      </c>
      <c r="BL381" s="124">
        <f t="shared" si="1482"/>
        <v>211251.08928000001</v>
      </c>
      <c r="BM381" s="124"/>
      <c r="BN381" s="124">
        <f t="shared" si="1483"/>
        <v>0</v>
      </c>
      <c r="BO381" s="124">
        <v>0</v>
      </c>
      <c r="BP381" s="124">
        <f t="shared" si="1484"/>
        <v>0</v>
      </c>
      <c r="BQ381" s="124">
        <v>1</v>
      </c>
      <c r="BR381" s="124">
        <f t="shared" si="1485"/>
        <v>64015.481599999999</v>
      </c>
      <c r="BS381" s="124"/>
      <c r="BT381" s="124">
        <f>(BS381*$E381*$G381*$H381*$N381*$BT$13)</f>
        <v>0</v>
      </c>
      <c r="BU381" s="124">
        <v>2</v>
      </c>
      <c r="BV381" s="124">
        <f t="shared" si="1486"/>
        <v>153637.15583999996</v>
      </c>
      <c r="BW381" s="124">
        <v>0</v>
      </c>
      <c r="BX381" s="129">
        <f t="shared" si="1487"/>
        <v>0</v>
      </c>
      <c r="BY381" s="124">
        <v>0</v>
      </c>
      <c r="BZ381" s="124">
        <f t="shared" si="1488"/>
        <v>0</v>
      </c>
      <c r="CA381" s="124">
        <v>0</v>
      </c>
      <c r="CB381" s="124">
        <f t="shared" si="1489"/>
        <v>0</v>
      </c>
      <c r="CC381" s="124">
        <v>0</v>
      </c>
      <c r="CD381" s="124">
        <f t="shared" si="1490"/>
        <v>0</v>
      </c>
      <c r="CE381" s="124">
        <v>1</v>
      </c>
      <c r="CF381" s="124">
        <f t="shared" si="1491"/>
        <v>64015.481599999999</v>
      </c>
      <c r="CG381" s="124">
        <v>0</v>
      </c>
      <c r="CH381" s="124">
        <f t="shared" si="1492"/>
        <v>0</v>
      </c>
      <c r="CI381" s="124"/>
      <c r="CJ381" s="124">
        <f t="shared" si="1493"/>
        <v>0</v>
      </c>
      <c r="CK381" s="124"/>
      <c r="CL381" s="124">
        <f t="shared" si="1512"/>
        <v>0</v>
      </c>
      <c r="CM381" s="124">
        <v>1</v>
      </c>
      <c r="CN381" s="124">
        <f t="shared" si="1494"/>
        <v>53346.234666666664</v>
      </c>
      <c r="CO381" s="124">
        <v>4</v>
      </c>
      <c r="CP381" s="124">
        <f t="shared" si="1495"/>
        <v>192046.4448</v>
      </c>
      <c r="CQ381" s="124">
        <v>5</v>
      </c>
      <c r="CR381" s="124">
        <f t="shared" si="1496"/>
        <v>266731.17333333334</v>
      </c>
      <c r="CS381" s="124">
        <v>6</v>
      </c>
      <c r="CT381" s="124">
        <f t="shared" si="1508"/>
        <v>384092.88959999999</v>
      </c>
      <c r="CU381" s="124">
        <v>3</v>
      </c>
      <c r="CV381" s="124">
        <f t="shared" si="1497"/>
        <v>192046.4448</v>
      </c>
      <c r="CW381" s="124">
        <v>0</v>
      </c>
      <c r="CX381" s="124">
        <f t="shared" si="1498"/>
        <v>0</v>
      </c>
      <c r="CY381" s="140"/>
      <c r="CZ381" s="124">
        <f t="shared" si="1499"/>
        <v>0</v>
      </c>
      <c r="DA381" s="124">
        <v>0</v>
      </c>
      <c r="DB381" s="129">
        <f t="shared" si="1500"/>
        <v>0</v>
      </c>
      <c r="DC381" s="124"/>
      <c r="DD381" s="124">
        <f t="shared" si="1501"/>
        <v>0</v>
      </c>
      <c r="DE381" s="141">
        <v>1</v>
      </c>
      <c r="DF381" s="124">
        <f t="shared" si="1513"/>
        <v>64015.481599999999</v>
      </c>
      <c r="DG381" s="124">
        <v>3</v>
      </c>
      <c r="DH381" s="124">
        <f t="shared" si="1502"/>
        <v>192046.4448</v>
      </c>
      <c r="DI381" s="124"/>
      <c r="DJ381" s="124">
        <f>(DI381*$E381*$G381*$H381*$O381*$DJ$13)</f>
        <v>0</v>
      </c>
      <c r="DK381" s="124">
        <v>3</v>
      </c>
      <c r="DL381" s="129">
        <f t="shared" si="1504"/>
        <v>235028.26816000001</v>
      </c>
      <c r="DM381" s="124">
        <f t="shared" si="1505"/>
        <v>108</v>
      </c>
      <c r="DN381" s="124">
        <f t="shared" si="1505"/>
        <v>6542687.0551466653</v>
      </c>
    </row>
    <row r="382" spans="1:118" ht="15.75" customHeight="1" x14ac:dyDescent="0.25">
      <c r="A382" s="104"/>
      <c r="B382" s="135">
        <v>334</v>
      </c>
      <c r="C382" s="235" t="s">
        <v>836</v>
      </c>
      <c r="D382" s="118" t="s">
        <v>837</v>
      </c>
      <c r="E382" s="107">
        <f t="shared" si="1312"/>
        <v>23460</v>
      </c>
      <c r="F382" s="108">
        <v>23500</v>
      </c>
      <c r="G382" s="136">
        <v>3.54</v>
      </c>
      <c r="H382" s="202">
        <v>0.8</v>
      </c>
      <c r="I382" s="203"/>
      <c r="J382" s="203"/>
      <c r="K382" s="203"/>
      <c r="L382" s="121"/>
      <c r="M382" s="122">
        <v>1.4</v>
      </c>
      <c r="N382" s="122">
        <v>1.68</v>
      </c>
      <c r="O382" s="122">
        <v>2.23</v>
      </c>
      <c r="P382" s="123">
        <v>2.57</v>
      </c>
      <c r="Q382" s="124"/>
      <c r="R382" s="124">
        <f t="shared" si="1451"/>
        <v>0</v>
      </c>
      <c r="S382" s="227">
        <v>55</v>
      </c>
      <c r="T382" s="124">
        <f t="shared" si="1392"/>
        <v>5628159.1519999998</v>
      </c>
      <c r="U382" s="124"/>
      <c r="V382" s="124">
        <f t="shared" si="1465"/>
        <v>0</v>
      </c>
      <c r="W382" s="124"/>
      <c r="X382" s="124">
        <f t="shared" si="1466"/>
        <v>0</v>
      </c>
      <c r="Y382" s="124"/>
      <c r="Z382" s="124">
        <f t="shared" si="1467"/>
        <v>0</v>
      </c>
      <c r="AA382" s="124"/>
      <c r="AB382" s="124"/>
      <c r="AC382" s="124"/>
      <c r="AD382" s="124">
        <f t="shared" si="1468"/>
        <v>0</v>
      </c>
      <c r="AE382" s="124"/>
      <c r="AF382" s="124"/>
      <c r="AG382" s="124"/>
      <c r="AH382" s="124">
        <f t="shared" si="1509"/>
        <v>0</v>
      </c>
      <c r="AI382" s="124"/>
      <c r="AJ382" s="124"/>
      <c r="AK382" s="125"/>
      <c r="AL382" s="124">
        <f t="shared" si="1506"/>
        <v>0</v>
      </c>
      <c r="AM382" s="124">
        <v>0</v>
      </c>
      <c r="AN382" s="124">
        <f>(AM382*$E382*$G382*$H382*$M382*$AN$13)</f>
        <v>0</v>
      </c>
      <c r="AO382" s="124">
        <v>0</v>
      </c>
      <c r="AP382" s="124">
        <f t="shared" si="1510"/>
        <v>0</v>
      </c>
      <c r="AQ382" s="124"/>
      <c r="AR382" s="124">
        <f>(AQ382*$E382*$G382*$H382*$N382*$AR$13)</f>
        <v>0</v>
      </c>
      <c r="AS382" s="140"/>
      <c r="AT382" s="124">
        <f t="shared" si="1474"/>
        <v>0</v>
      </c>
      <c r="AU382" s="124">
        <v>0</v>
      </c>
      <c r="AV382" s="129">
        <f>(AU382*$E382*$G382*$H382*$N382*$AV$13)</f>
        <v>0</v>
      </c>
      <c r="AW382" s="124"/>
      <c r="AX382" s="124">
        <f t="shared" si="1475"/>
        <v>0</v>
      </c>
      <c r="AY382" s="124"/>
      <c r="AZ382" s="124">
        <f t="shared" si="1476"/>
        <v>0</v>
      </c>
      <c r="BA382" s="124"/>
      <c r="BB382" s="124">
        <f t="shared" si="1477"/>
        <v>0</v>
      </c>
      <c r="BC382" s="124"/>
      <c r="BD382" s="124">
        <f t="shared" si="1478"/>
        <v>0</v>
      </c>
      <c r="BE382" s="124"/>
      <c r="BF382" s="124">
        <f t="shared" si="1479"/>
        <v>0</v>
      </c>
      <c r="BG382" s="124"/>
      <c r="BH382" s="124">
        <f t="shared" si="1480"/>
        <v>0</v>
      </c>
      <c r="BI382" s="124">
        <v>8</v>
      </c>
      <c r="BJ382" s="124">
        <f t="shared" si="1481"/>
        <v>893063.27040000004</v>
      </c>
      <c r="BK382" s="124">
        <v>15</v>
      </c>
      <c r="BL382" s="124">
        <f t="shared" si="1482"/>
        <v>1841942.9952000002</v>
      </c>
      <c r="BM382" s="124"/>
      <c r="BN382" s="124">
        <f t="shared" si="1483"/>
        <v>0</v>
      </c>
      <c r="BO382" s="124"/>
      <c r="BP382" s="124">
        <f t="shared" si="1484"/>
        <v>0</v>
      </c>
      <c r="BQ382" s="124">
        <v>1</v>
      </c>
      <c r="BR382" s="124">
        <f t="shared" si="1485"/>
        <v>111632.9088</v>
      </c>
      <c r="BS382" s="124"/>
      <c r="BT382" s="124">
        <f>(BS382*$E382*$G382*$H382*$N382*$BT$13)</f>
        <v>0</v>
      </c>
      <c r="BU382" s="124">
        <v>2</v>
      </c>
      <c r="BV382" s="124">
        <f t="shared" si="1486"/>
        <v>267918.98112000001</v>
      </c>
      <c r="BW382" s="124">
        <v>1</v>
      </c>
      <c r="BX382" s="129">
        <f t="shared" si="1487"/>
        <v>133959.49056000001</v>
      </c>
      <c r="BY382" s="124"/>
      <c r="BZ382" s="124">
        <f t="shared" si="1488"/>
        <v>0</v>
      </c>
      <c r="CA382" s="124"/>
      <c r="CB382" s="124">
        <f t="shared" si="1489"/>
        <v>0</v>
      </c>
      <c r="CC382" s="124"/>
      <c r="CD382" s="124">
        <f t="shared" si="1490"/>
        <v>0</v>
      </c>
      <c r="CE382" s="124">
        <v>0</v>
      </c>
      <c r="CF382" s="124">
        <f t="shared" si="1491"/>
        <v>0</v>
      </c>
      <c r="CG382" s="124"/>
      <c r="CH382" s="124">
        <f t="shared" si="1492"/>
        <v>0</v>
      </c>
      <c r="CI382" s="124"/>
      <c r="CJ382" s="124">
        <f t="shared" si="1493"/>
        <v>0</v>
      </c>
      <c r="CK382" s="124"/>
      <c r="CL382" s="124">
        <f t="shared" si="1512"/>
        <v>0</v>
      </c>
      <c r="CM382" s="124">
        <v>1</v>
      </c>
      <c r="CN382" s="124">
        <f t="shared" si="1494"/>
        <v>93027.423999999999</v>
      </c>
      <c r="CO382" s="124">
        <v>4</v>
      </c>
      <c r="CP382" s="124">
        <f t="shared" si="1495"/>
        <v>334898.72640000004</v>
      </c>
      <c r="CQ382" s="124">
        <v>8</v>
      </c>
      <c r="CR382" s="124">
        <f t="shared" si="1496"/>
        <v>744219.39199999999</v>
      </c>
      <c r="CS382" s="124">
        <v>2</v>
      </c>
      <c r="CT382" s="124">
        <f t="shared" si="1508"/>
        <v>223265.81760000001</v>
      </c>
      <c r="CU382" s="124">
        <v>2</v>
      </c>
      <c r="CV382" s="124">
        <f t="shared" si="1497"/>
        <v>223265.81760000001</v>
      </c>
      <c r="CW382" s="124"/>
      <c r="CX382" s="124">
        <f t="shared" si="1498"/>
        <v>0</v>
      </c>
      <c r="CY382" s="140"/>
      <c r="CZ382" s="124">
        <f t="shared" si="1499"/>
        <v>0</v>
      </c>
      <c r="DA382" s="124"/>
      <c r="DB382" s="129">
        <f t="shared" si="1500"/>
        <v>0</v>
      </c>
      <c r="DC382" s="124"/>
      <c r="DD382" s="124">
        <f t="shared" si="1501"/>
        <v>0</v>
      </c>
      <c r="DE382" s="141"/>
      <c r="DF382" s="124">
        <f>(DE382*$E382*$G382*$H382*$N382*$DF$13)</f>
        <v>0</v>
      </c>
      <c r="DG382" s="124">
        <v>2</v>
      </c>
      <c r="DH382" s="124">
        <f t="shared" si="1502"/>
        <v>223265.81760000001</v>
      </c>
      <c r="DI382" s="124"/>
      <c r="DJ382" s="124">
        <f>(DI382*$E382*$G382*$H382*$O382*$DJ$13)</f>
        <v>0</v>
      </c>
      <c r="DK382" s="124">
        <v>0</v>
      </c>
      <c r="DL382" s="129">
        <f t="shared" si="1504"/>
        <v>0</v>
      </c>
      <c r="DM382" s="124">
        <f t="shared" si="1505"/>
        <v>101</v>
      </c>
      <c r="DN382" s="124">
        <f t="shared" si="1505"/>
        <v>10718619.793280002</v>
      </c>
    </row>
    <row r="383" spans="1:118" ht="15.75" customHeight="1" x14ac:dyDescent="0.25">
      <c r="A383" s="104"/>
      <c r="B383" s="135">
        <v>335</v>
      </c>
      <c r="C383" s="235" t="s">
        <v>838</v>
      </c>
      <c r="D383" s="118" t="s">
        <v>839</v>
      </c>
      <c r="E383" s="107">
        <f t="shared" si="1312"/>
        <v>23460</v>
      </c>
      <c r="F383" s="108">
        <v>23500</v>
      </c>
      <c r="G383" s="120">
        <v>5.2</v>
      </c>
      <c r="H383" s="202">
        <v>0.8</v>
      </c>
      <c r="I383" s="203"/>
      <c r="J383" s="203"/>
      <c r="K383" s="203"/>
      <c r="L383" s="121"/>
      <c r="M383" s="122">
        <v>1.4</v>
      </c>
      <c r="N383" s="122">
        <v>1.68</v>
      </c>
      <c r="O383" s="122">
        <v>2.23</v>
      </c>
      <c r="P383" s="123">
        <v>2.57</v>
      </c>
      <c r="Q383" s="124"/>
      <c r="R383" s="124">
        <f t="shared" si="1451"/>
        <v>0</v>
      </c>
      <c r="S383" s="227">
        <v>40</v>
      </c>
      <c r="T383" s="124">
        <f t="shared" si="1392"/>
        <v>6012619.9466666663</v>
      </c>
      <c r="U383" s="124"/>
      <c r="V383" s="124">
        <f t="shared" si="1465"/>
        <v>0</v>
      </c>
      <c r="W383" s="124"/>
      <c r="X383" s="124">
        <f t="shared" si="1466"/>
        <v>0</v>
      </c>
      <c r="Y383" s="124"/>
      <c r="Z383" s="124">
        <f t="shared" si="1467"/>
        <v>0</v>
      </c>
      <c r="AA383" s="124"/>
      <c r="AB383" s="124"/>
      <c r="AC383" s="124"/>
      <c r="AD383" s="124">
        <f t="shared" si="1468"/>
        <v>0</v>
      </c>
      <c r="AE383" s="124"/>
      <c r="AF383" s="124"/>
      <c r="AG383" s="124"/>
      <c r="AH383" s="124">
        <f t="shared" si="1509"/>
        <v>0</v>
      </c>
      <c r="AI383" s="124"/>
      <c r="AJ383" s="124"/>
      <c r="AK383" s="125"/>
      <c r="AL383" s="124">
        <f t="shared" si="1506"/>
        <v>0</v>
      </c>
      <c r="AM383" s="124">
        <v>0</v>
      </c>
      <c r="AN383" s="124">
        <f>(AM383*$E383*$G383*$H383*$M383*$AN$13)</f>
        <v>0</v>
      </c>
      <c r="AO383" s="124">
        <v>0</v>
      </c>
      <c r="AP383" s="124">
        <f t="shared" si="1510"/>
        <v>0</v>
      </c>
      <c r="AQ383" s="124"/>
      <c r="AR383" s="124">
        <f>(AQ383*$E383*$G383*$H383*$N383*$AR$13)</f>
        <v>0</v>
      </c>
      <c r="AS383" s="140"/>
      <c r="AT383" s="124">
        <f t="shared" si="1474"/>
        <v>0</v>
      </c>
      <c r="AU383" s="124">
        <v>0</v>
      </c>
      <c r="AV383" s="129">
        <f>(AU383*$E383*$G383*$H383*$N383*$AV$13)</f>
        <v>0</v>
      </c>
      <c r="AW383" s="124"/>
      <c r="AX383" s="124">
        <f t="shared" si="1475"/>
        <v>0</v>
      </c>
      <c r="AY383" s="124"/>
      <c r="AZ383" s="124">
        <f t="shared" si="1476"/>
        <v>0</v>
      </c>
      <c r="BA383" s="124"/>
      <c r="BB383" s="124">
        <f t="shared" si="1477"/>
        <v>0</v>
      </c>
      <c r="BC383" s="124"/>
      <c r="BD383" s="124">
        <f t="shared" si="1478"/>
        <v>0</v>
      </c>
      <c r="BE383" s="124"/>
      <c r="BF383" s="124">
        <f t="shared" si="1479"/>
        <v>0</v>
      </c>
      <c r="BG383" s="124"/>
      <c r="BH383" s="124">
        <f t="shared" si="1480"/>
        <v>0</v>
      </c>
      <c r="BI383" s="124">
        <v>0</v>
      </c>
      <c r="BJ383" s="124">
        <f>(BI383*$E383*$G383*$H383*$M383*$BJ$13)</f>
        <v>0</v>
      </c>
      <c r="BK383" s="124">
        <v>1</v>
      </c>
      <c r="BL383" s="124">
        <f t="shared" si="1482"/>
        <v>180378.59840000002</v>
      </c>
      <c r="BM383" s="124"/>
      <c r="BN383" s="124">
        <f t="shared" si="1483"/>
        <v>0</v>
      </c>
      <c r="BO383" s="124"/>
      <c r="BP383" s="124">
        <f t="shared" si="1484"/>
        <v>0</v>
      </c>
      <c r="BQ383" s="124">
        <v>0</v>
      </c>
      <c r="BR383" s="124">
        <f>(BQ383*$E383*$G383*$H383*$N383*$BR$13)</f>
        <v>0</v>
      </c>
      <c r="BS383" s="124"/>
      <c r="BT383" s="124">
        <f>(BS383*$E383*$G383*$H383*$N383*$BT$13)</f>
        <v>0</v>
      </c>
      <c r="BU383" s="124">
        <v>3</v>
      </c>
      <c r="BV383" s="124">
        <f t="shared" si="1486"/>
        <v>590329.95839999989</v>
      </c>
      <c r="BW383" s="124">
        <v>1</v>
      </c>
      <c r="BX383" s="129">
        <f t="shared" si="1487"/>
        <v>196776.65279999998</v>
      </c>
      <c r="BY383" s="124"/>
      <c r="BZ383" s="124">
        <f t="shared" si="1488"/>
        <v>0</v>
      </c>
      <c r="CA383" s="124"/>
      <c r="CB383" s="124">
        <f t="shared" si="1489"/>
        <v>0</v>
      </c>
      <c r="CC383" s="124"/>
      <c r="CD383" s="124">
        <f t="shared" si="1490"/>
        <v>0</v>
      </c>
      <c r="CE383" s="124">
        <v>1</v>
      </c>
      <c r="CF383" s="124">
        <f t="shared" si="1491"/>
        <v>163980.54399999999</v>
      </c>
      <c r="CG383" s="124"/>
      <c r="CH383" s="124">
        <f t="shared" si="1492"/>
        <v>0</v>
      </c>
      <c r="CI383" s="124"/>
      <c r="CJ383" s="124">
        <f t="shared" si="1493"/>
        <v>0</v>
      </c>
      <c r="CK383" s="124"/>
      <c r="CL383" s="124">
        <f t="shared" si="1512"/>
        <v>0</v>
      </c>
      <c r="CM383" s="124">
        <v>0</v>
      </c>
      <c r="CN383" s="124">
        <f>(CM383*$E383*$G383*$H383*$M383*$CN$13)</f>
        <v>0</v>
      </c>
      <c r="CO383" s="124">
        <v>4</v>
      </c>
      <c r="CP383" s="124">
        <f t="shared" si="1495"/>
        <v>491941.63200000004</v>
      </c>
      <c r="CQ383" s="124">
        <v>0</v>
      </c>
      <c r="CR383" s="124">
        <f t="shared" si="1496"/>
        <v>0</v>
      </c>
      <c r="CS383" s="124"/>
      <c r="CT383" s="124">
        <f t="shared" si="1508"/>
        <v>0</v>
      </c>
      <c r="CU383" s="124">
        <v>0</v>
      </c>
      <c r="CV383" s="124">
        <f t="shared" si="1497"/>
        <v>0</v>
      </c>
      <c r="CW383" s="124"/>
      <c r="CX383" s="124">
        <f t="shared" si="1498"/>
        <v>0</v>
      </c>
      <c r="CY383" s="140"/>
      <c r="CZ383" s="124">
        <f t="shared" si="1499"/>
        <v>0</v>
      </c>
      <c r="DA383" s="124"/>
      <c r="DB383" s="129">
        <f t="shared" si="1500"/>
        <v>0</v>
      </c>
      <c r="DC383" s="124"/>
      <c r="DD383" s="124">
        <f t="shared" si="1501"/>
        <v>0</v>
      </c>
      <c r="DE383" s="141"/>
      <c r="DF383" s="124">
        <f>(DE383*$E383*$G383*$H383*$N383*$DF$13)</f>
        <v>0</v>
      </c>
      <c r="DG383" s="124">
        <v>0</v>
      </c>
      <c r="DH383" s="124">
        <f t="shared" si="1502"/>
        <v>0</v>
      </c>
      <c r="DI383" s="124"/>
      <c r="DJ383" s="124">
        <f>(DI383*$E383*$G383*$H383*$O383*$DJ$13)</f>
        <v>0</v>
      </c>
      <c r="DK383" s="124">
        <v>0</v>
      </c>
      <c r="DL383" s="129">
        <f>(DK383*$E383*$G383*$H383*$P383*$DL$13)</f>
        <v>0</v>
      </c>
      <c r="DM383" s="124">
        <f t="shared" si="1505"/>
        <v>50</v>
      </c>
      <c r="DN383" s="124">
        <f t="shared" si="1505"/>
        <v>7636027.332266666</v>
      </c>
    </row>
    <row r="384" spans="1:118" ht="15.75" customHeight="1" x14ac:dyDescent="0.25">
      <c r="A384" s="104"/>
      <c r="B384" s="135">
        <v>336</v>
      </c>
      <c r="C384" s="235" t="s">
        <v>840</v>
      </c>
      <c r="D384" s="118" t="s">
        <v>841</v>
      </c>
      <c r="E384" s="107">
        <f t="shared" si="1312"/>
        <v>23460</v>
      </c>
      <c r="F384" s="108">
        <v>23500</v>
      </c>
      <c r="G384" s="136">
        <v>11.11</v>
      </c>
      <c r="H384" s="202">
        <v>0.8</v>
      </c>
      <c r="I384" s="203"/>
      <c r="J384" s="203"/>
      <c r="K384" s="203"/>
      <c r="L384" s="121"/>
      <c r="M384" s="122">
        <v>1.4</v>
      </c>
      <c r="N384" s="122">
        <v>1.68</v>
      </c>
      <c r="O384" s="122">
        <v>2.23</v>
      </c>
      <c r="P384" s="123">
        <v>2.57</v>
      </c>
      <c r="Q384" s="124"/>
      <c r="R384" s="124">
        <f t="shared" si="1451"/>
        <v>0</v>
      </c>
      <c r="S384" s="227">
        <v>25</v>
      </c>
      <c r="T384" s="124">
        <f t="shared" si="1392"/>
        <v>8028871.1066666674</v>
      </c>
      <c r="U384" s="124"/>
      <c r="V384" s="124">
        <f t="shared" si="1465"/>
        <v>0</v>
      </c>
      <c r="W384" s="124"/>
      <c r="X384" s="124">
        <f t="shared" si="1466"/>
        <v>0</v>
      </c>
      <c r="Y384" s="124"/>
      <c r="Z384" s="124">
        <f t="shared" si="1467"/>
        <v>0</v>
      </c>
      <c r="AA384" s="124"/>
      <c r="AB384" s="124"/>
      <c r="AC384" s="124"/>
      <c r="AD384" s="124">
        <f t="shared" si="1468"/>
        <v>0</v>
      </c>
      <c r="AE384" s="124"/>
      <c r="AF384" s="124"/>
      <c r="AG384" s="124"/>
      <c r="AH384" s="124">
        <f t="shared" si="1509"/>
        <v>0</v>
      </c>
      <c r="AI384" s="124"/>
      <c r="AJ384" s="124"/>
      <c r="AK384" s="125"/>
      <c r="AL384" s="124">
        <f t="shared" si="1506"/>
        <v>0</v>
      </c>
      <c r="AM384" s="124">
        <v>0</v>
      </c>
      <c r="AN384" s="124">
        <f>(AM384*$E384*$G384*$H384*$M384*$AN$13)</f>
        <v>0</v>
      </c>
      <c r="AO384" s="124">
        <v>0</v>
      </c>
      <c r="AP384" s="124">
        <f t="shared" si="1510"/>
        <v>0</v>
      </c>
      <c r="AQ384" s="124"/>
      <c r="AR384" s="124">
        <f>(AQ384*$E384*$G384*$H384*$N384*$AR$13)</f>
        <v>0</v>
      </c>
      <c r="AS384" s="140"/>
      <c r="AT384" s="124">
        <f t="shared" si="1474"/>
        <v>0</v>
      </c>
      <c r="AU384" s="124">
        <v>0</v>
      </c>
      <c r="AV384" s="129">
        <f>(AU384*$E384*$G384*$H384*$N384*$AV$13)</f>
        <v>0</v>
      </c>
      <c r="AW384" s="124"/>
      <c r="AX384" s="124">
        <f t="shared" si="1475"/>
        <v>0</v>
      </c>
      <c r="AY384" s="124"/>
      <c r="AZ384" s="124">
        <f t="shared" si="1476"/>
        <v>0</v>
      </c>
      <c r="BA384" s="124"/>
      <c r="BB384" s="124">
        <f t="shared" si="1477"/>
        <v>0</v>
      </c>
      <c r="BC384" s="124"/>
      <c r="BD384" s="124">
        <f t="shared" si="1478"/>
        <v>0</v>
      </c>
      <c r="BE384" s="124"/>
      <c r="BF384" s="124">
        <f t="shared" si="1479"/>
        <v>0</v>
      </c>
      <c r="BG384" s="124"/>
      <c r="BH384" s="124">
        <f t="shared" si="1480"/>
        <v>0</v>
      </c>
      <c r="BI384" s="124">
        <v>0</v>
      </c>
      <c r="BJ384" s="124">
        <f>(BI384*$E384*$G384*$H384*$M384*$BJ$13)</f>
        <v>0</v>
      </c>
      <c r="BK384" s="124">
        <v>2</v>
      </c>
      <c r="BL384" s="124">
        <f t="shared" si="1482"/>
        <v>770771.62624000001</v>
      </c>
      <c r="BM384" s="124"/>
      <c r="BN384" s="124">
        <f t="shared" si="1483"/>
        <v>0</v>
      </c>
      <c r="BO384" s="124"/>
      <c r="BP384" s="124">
        <f t="shared" si="1484"/>
        <v>0</v>
      </c>
      <c r="BQ384" s="124">
        <v>0</v>
      </c>
      <c r="BR384" s="124">
        <f>(BQ384*$E384*$G384*$H384*$N384*$BR$13)</f>
        <v>0</v>
      </c>
      <c r="BS384" s="124"/>
      <c r="BT384" s="124">
        <f>(BS384*$E384*$G384*$H384*$N384*$BT$13)</f>
        <v>0</v>
      </c>
      <c r="BU384" s="124">
        <v>0</v>
      </c>
      <c r="BV384" s="124">
        <f t="shared" si="1486"/>
        <v>0</v>
      </c>
      <c r="BW384" s="124">
        <v>0</v>
      </c>
      <c r="BX384" s="129">
        <f t="shared" si="1487"/>
        <v>0</v>
      </c>
      <c r="BY384" s="124"/>
      <c r="BZ384" s="124">
        <f t="shared" si="1488"/>
        <v>0</v>
      </c>
      <c r="CA384" s="124"/>
      <c r="CB384" s="124">
        <f t="shared" si="1489"/>
        <v>0</v>
      </c>
      <c r="CC384" s="124"/>
      <c r="CD384" s="124">
        <f t="shared" si="1490"/>
        <v>0</v>
      </c>
      <c r="CE384" s="124">
        <v>0</v>
      </c>
      <c r="CF384" s="124">
        <f>(CE384*$E384*$G384*$H384*$N384*$CF$13)</f>
        <v>0</v>
      </c>
      <c r="CG384" s="124"/>
      <c r="CH384" s="124">
        <f t="shared" si="1492"/>
        <v>0</v>
      </c>
      <c r="CI384" s="124"/>
      <c r="CJ384" s="124">
        <f t="shared" si="1493"/>
        <v>0</v>
      </c>
      <c r="CK384" s="124"/>
      <c r="CL384" s="124">
        <f t="shared" si="1512"/>
        <v>0</v>
      </c>
      <c r="CM384" s="124">
        <v>0</v>
      </c>
      <c r="CN384" s="124">
        <f>(CM384*$E384*$G384*$H384*$M384*$CN$13)</f>
        <v>0</v>
      </c>
      <c r="CO384" s="124">
        <v>0</v>
      </c>
      <c r="CP384" s="124">
        <f>(CO384*$E384*$G384*$H384*$M384*$CP$13)</f>
        <v>0</v>
      </c>
      <c r="CQ384" s="124">
        <v>1</v>
      </c>
      <c r="CR384" s="124">
        <f t="shared" si="1496"/>
        <v>291958.94933333329</v>
      </c>
      <c r="CS384" s="124">
        <v>1</v>
      </c>
      <c r="CT384" s="124">
        <f t="shared" si="1508"/>
        <v>350350.73920000001</v>
      </c>
      <c r="CU384" s="124">
        <v>0</v>
      </c>
      <c r="CV384" s="124">
        <f>(CU384*$E384*$G384*$H384*$N384*$CV$13)</f>
        <v>0</v>
      </c>
      <c r="CW384" s="124"/>
      <c r="CX384" s="124">
        <f t="shared" si="1498"/>
        <v>0</v>
      </c>
      <c r="CY384" s="140"/>
      <c r="CZ384" s="124">
        <f t="shared" si="1499"/>
        <v>0</v>
      </c>
      <c r="DA384" s="124"/>
      <c r="DB384" s="129">
        <f t="shared" si="1500"/>
        <v>0</v>
      </c>
      <c r="DC384" s="124"/>
      <c r="DD384" s="124">
        <f t="shared" si="1501"/>
        <v>0</v>
      </c>
      <c r="DE384" s="141"/>
      <c r="DF384" s="124">
        <f>(DE384*$E384*$G384*$H384*$N384*$DF$13)</f>
        <v>0</v>
      </c>
      <c r="DG384" s="124">
        <v>1</v>
      </c>
      <c r="DH384" s="124">
        <f t="shared" si="1502"/>
        <v>350350.73920000001</v>
      </c>
      <c r="DI384" s="124"/>
      <c r="DJ384" s="124">
        <f>(DI384*$E384*$G384*$H384*$O384*$DJ$13)</f>
        <v>0</v>
      </c>
      <c r="DK384" s="124">
        <v>0</v>
      </c>
      <c r="DL384" s="129">
        <f>(DK384*$E384*$G384*$H384*$P384*$DL$13)</f>
        <v>0</v>
      </c>
      <c r="DM384" s="124">
        <f t="shared" si="1505"/>
        <v>30</v>
      </c>
      <c r="DN384" s="124">
        <f t="shared" si="1505"/>
        <v>9792303.1606399994</v>
      </c>
    </row>
    <row r="385" spans="1:118" ht="30" customHeight="1" x14ac:dyDescent="0.25">
      <c r="A385" s="104"/>
      <c r="B385" s="135">
        <v>337</v>
      </c>
      <c r="C385" s="235" t="s">
        <v>842</v>
      </c>
      <c r="D385" s="118" t="s">
        <v>843</v>
      </c>
      <c r="E385" s="107">
        <f t="shared" si="1312"/>
        <v>23460</v>
      </c>
      <c r="F385" s="108">
        <v>23500</v>
      </c>
      <c r="G385" s="145">
        <v>14.07</v>
      </c>
      <c r="H385" s="120">
        <v>1</v>
      </c>
      <c r="I385" s="121"/>
      <c r="J385" s="121"/>
      <c r="K385" s="121"/>
      <c r="L385" s="121"/>
      <c r="M385" s="122">
        <v>1.4</v>
      </c>
      <c r="N385" s="122">
        <v>1.68</v>
      </c>
      <c r="O385" s="122">
        <v>2.23</v>
      </c>
      <c r="P385" s="123">
        <v>2.57</v>
      </c>
      <c r="Q385" s="124"/>
      <c r="R385" s="124">
        <f t="shared" si="1451"/>
        <v>0</v>
      </c>
      <c r="S385" s="227">
        <v>10</v>
      </c>
      <c r="T385" s="124">
        <f t="shared" si="1392"/>
        <v>5083988.1399999997</v>
      </c>
      <c r="U385" s="124"/>
      <c r="V385" s="124">
        <f t="shared" si="1465"/>
        <v>0</v>
      </c>
      <c r="W385" s="124"/>
      <c r="X385" s="124">
        <f t="shared" si="1466"/>
        <v>0</v>
      </c>
      <c r="Y385" s="124"/>
      <c r="Z385" s="124">
        <f t="shared" si="1467"/>
        <v>0</v>
      </c>
      <c r="AA385" s="124"/>
      <c r="AB385" s="124"/>
      <c r="AC385" s="124"/>
      <c r="AD385" s="124">
        <f t="shared" si="1468"/>
        <v>0</v>
      </c>
      <c r="AE385" s="124"/>
      <c r="AF385" s="124"/>
      <c r="AG385" s="124"/>
      <c r="AH385" s="124">
        <f t="shared" si="1509"/>
        <v>0</v>
      </c>
      <c r="AI385" s="124"/>
      <c r="AJ385" s="124"/>
      <c r="AK385" s="125"/>
      <c r="AL385" s="124">
        <f t="shared" si="1506"/>
        <v>0</v>
      </c>
      <c r="AM385" s="124">
        <v>0</v>
      </c>
      <c r="AN385" s="124">
        <f>(AM385*$E385*$G385*$H385*$M385*$AN$13)</f>
        <v>0</v>
      </c>
      <c r="AO385" s="124">
        <v>0</v>
      </c>
      <c r="AP385" s="124">
        <f t="shared" si="1510"/>
        <v>0</v>
      </c>
      <c r="AQ385" s="124"/>
      <c r="AR385" s="124">
        <f>(AQ385*$E385*$G385*$H385*$N385*$AR$13)</f>
        <v>0</v>
      </c>
      <c r="AS385" s="140"/>
      <c r="AT385" s="124">
        <f t="shared" si="1474"/>
        <v>0</v>
      </c>
      <c r="AU385" s="124">
        <v>0</v>
      </c>
      <c r="AV385" s="129">
        <f>(AU385*$E385*$G385*$H385*$N385*$AV$13)</f>
        <v>0</v>
      </c>
      <c r="AW385" s="124"/>
      <c r="AX385" s="124">
        <f t="shared" si="1475"/>
        <v>0</v>
      </c>
      <c r="AY385" s="124"/>
      <c r="AZ385" s="124">
        <f t="shared" si="1476"/>
        <v>0</v>
      </c>
      <c r="BA385" s="124"/>
      <c r="BB385" s="124">
        <f t="shared" si="1477"/>
        <v>0</v>
      </c>
      <c r="BC385" s="124"/>
      <c r="BD385" s="124">
        <f t="shared" si="1478"/>
        <v>0</v>
      </c>
      <c r="BE385" s="124"/>
      <c r="BF385" s="124">
        <f t="shared" si="1479"/>
        <v>0</v>
      </c>
      <c r="BG385" s="124"/>
      <c r="BH385" s="124">
        <f t="shared" si="1480"/>
        <v>0</v>
      </c>
      <c r="BI385" s="124">
        <v>0</v>
      </c>
      <c r="BJ385" s="124">
        <f>(BI385*$E385*$G385*$H385*$M385*$BJ$13)</f>
        <v>0</v>
      </c>
      <c r="BK385" s="124">
        <v>0</v>
      </c>
      <c r="BL385" s="124">
        <f>(BK385*$E385*$G385*$H385*$N385*$BL$13)</f>
        <v>0</v>
      </c>
      <c r="BM385" s="124"/>
      <c r="BN385" s="124">
        <f t="shared" si="1483"/>
        <v>0</v>
      </c>
      <c r="BO385" s="124"/>
      <c r="BP385" s="124">
        <f t="shared" si="1484"/>
        <v>0</v>
      </c>
      <c r="BQ385" s="124">
        <v>0</v>
      </c>
      <c r="BR385" s="124">
        <f>(BQ385*$E385*$G385*$H385*$N385*$BR$13)</f>
        <v>0</v>
      </c>
      <c r="BS385" s="124"/>
      <c r="BT385" s="124">
        <f>(BS385*$E385*$G385*$H385*$N385*$BT$13)</f>
        <v>0</v>
      </c>
      <c r="BU385" s="124">
        <v>0</v>
      </c>
      <c r="BV385" s="124">
        <f>(BU385*$E385*$G385*$H385*$N385*$BV$13)</f>
        <v>0</v>
      </c>
      <c r="BW385" s="124">
        <v>1</v>
      </c>
      <c r="BX385" s="129">
        <f t="shared" si="1487"/>
        <v>665540.26560000004</v>
      </c>
      <c r="BY385" s="124"/>
      <c r="BZ385" s="124">
        <f t="shared" si="1488"/>
        <v>0</v>
      </c>
      <c r="CA385" s="124"/>
      <c r="CB385" s="124">
        <f t="shared" si="1489"/>
        <v>0</v>
      </c>
      <c r="CC385" s="124"/>
      <c r="CD385" s="124">
        <f t="shared" si="1490"/>
        <v>0</v>
      </c>
      <c r="CE385" s="124">
        <v>0</v>
      </c>
      <c r="CF385" s="124">
        <f>(CE385*$E385*$G385*$H385*$N385*$CF$13)</f>
        <v>0</v>
      </c>
      <c r="CG385" s="124"/>
      <c r="CH385" s="124">
        <f t="shared" si="1492"/>
        <v>0</v>
      </c>
      <c r="CI385" s="124"/>
      <c r="CJ385" s="124">
        <f t="shared" si="1493"/>
        <v>0</v>
      </c>
      <c r="CK385" s="124"/>
      <c r="CL385" s="124">
        <f t="shared" si="1512"/>
        <v>0</v>
      </c>
      <c r="CM385" s="124">
        <v>0</v>
      </c>
      <c r="CN385" s="124">
        <f>(CM385*$E385*$G385*$H385*$M385*$CN$13)</f>
        <v>0</v>
      </c>
      <c r="CO385" s="124">
        <v>0</v>
      </c>
      <c r="CP385" s="124">
        <f>(CO385*$E385*$G385*$H385*$M385*$CP$13)</f>
        <v>0</v>
      </c>
      <c r="CQ385" s="124">
        <v>0</v>
      </c>
      <c r="CR385" s="124">
        <f>(CQ385*$E385*$G385*$H385*$M385*$CR$13)</f>
        <v>0</v>
      </c>
      <c r="CS385" s="124">
        <v>0</v>
      </c>
      <c r="CT385" s="124">
        <f>(CS385*$E385*$G385*$H385*$N385*$CT$13)</f>
        <v>0</v>
      </c>
      <c r="CU385" s="124">
        <v>0</v>
      </c>
      <c r="CV385" s="124">
        <f>(CU385*$E385*$G385*$H385*$N385*$CV$13)</f>
        <v>0</v>
      </c>
      <c r="CW385" s="124"/>
      <c r="CX385" s="124">
        <f t="shared" si="1498"/>
        <v>0</v>
      </c>
      <c r="CY385" s="140"/>
      <c r="CZ385" s="124">
        <f t="shared" si="1499"/>
        <v>0</v>
      </c>
      <c r="DA385" s="124"/>
      <c r="DB385" s="129">
        <f t="shared" si="1500"/>
        <v>0</v>
      </c>
      <c r="DC385" s="124"/>
      <c r="DD385" s="124">
        <f t="shared" si="1501"/>
        <v>0</v>
      </c>
      <c r="DE385" s="141"/>
      <c r="DF385" s="124">
        <f>(DE385*$E385*$G385*$H385*$N385*$DF$13)</f>
        <v>0</v>
      </c>
      <c r="DG385" s="124">
        <v>0</v>
      </c>
      <c r="DH385" s="124">
        <f>(DG385*$E385*$G385*$H385*$N385*$DH$13)</f>
        <v>0</v>
      </c>
      <c r="DI385" s="124"/>
      <c r="DJ385" s="124">
        <f>(DI385*$E385*$G385*$H385*$O385*$DJ$13)</f>
        <v>0</v>
      </c>
      <c r="DK385" s="124">
        <v>0</v>
      </c>
      <c r="DL385" s="129">
        <f>(DK385*$E385*$G385*$H385*$P385*$DL$13)</f>
        <v>0</v>
      </c>
      <c r="DM385" s="124">
        <f t="shared" si="1505"/>
        <v>11</v>
      </c>
      <c r="DN385" s="124">
        <f t="shared" si="1505"/>
        <v>5749528.4056000002</v>
      </c>
    </row>
    <row r="386" spans="1:118" s="236" customFormat="1" ht="15.75" customHeight="1" x14ac:dyDescent="0.25">
      <c r="A386" s="104">
        <v>34</v>
      </c>
      <c r="B386" s="143"/>
      <c r="C386" s="143"/>
      <c r="D386" s="106" t="s">
        <v>844</v>
      </c>
      <c r="E386" s="107">
        <f t="shared" si="1312"/>
        <v>23460</v>
      </c>
      <c r="F386" s="108">
        <v>23500</v>
      </c>
      <c r="G386" s="144"/>
      <c r="H386" s="120"/>
      <c r="I386" s="121"/>
      <c r="J386" s="121"/>
      <c r="K386" s="121"/>
      <c r="L386" s="121"/>
      <c r="M386" s="133">
        <v>1.4</v>
      </c>
      <c r="N386" s="133">
        <v>1.68</v>
      </c>
      <c r="O386" s="133">
        <v>2.23</v>
      </c>
      <c r="P386" s="134">
        <v>2.57</v>
      </c>
      <c r="Q386" s="115">
        <f>SUM(Q387:Q391)</f>
        <v>216</v>
      </c>
      <c r="R386" s="115">
        <f t="shared" ref="R386:Z386" si="1514">SUM(R387:R391)</f>
        <v>8231218.8933333335</v>
      </c>
      <c r="S386" s="115">
        <f t="shared" si="1514"/>
        <v>5</v>
      </c>
      <c r="T386" s="115">
        <f t="shared" si="1514"/>
        <v>343268.56666666677</v>
      </c>
      <c r="U386" s="115">
        <f t="shared" si="1514"/>
        <v>0</v>
      </c>
      <c r="V386" s="115">
        <f t="shared" si="1514"/>
        <v>0</v>
      </c>
      <c r="W386" s="115">
        <f t="shared" si="1514"/>
        <v>0</v>
      </c>
      <c r="X386" s="115">
        <f t="shared" si="1514"/>
        <v>0</v>
      </c>
      <c r="Y386" s="115">
        <f t="shared" si="1514"/>
        <v>0</v>
      </c>
      <c r="Z386" s="115">
        <f t="shared" si="1514"/>
        <v>0</v>
      </c>
      <c r="AA386" s="115"/>
      <c r="AB386" s="115"/>
      <c r="AC386" s="115">
        <f t="shared" ref="AC386:AH386" si="1515">SUM(AC387:AC391)</f>
        <v>0</v>
      </c>
      <c r="AD386" s="115">
        <f t="shared" si="1515"/>
        <v>0</v>
      </c>
      <c r="AE386" s="115">
        <f t="shared" si="1515"/>
        <v>0</v>
      </c>
      <c r="AF386" s="115">
        <f t="shared" si="1515"/>
        <v>0</v>
      </c>
      <c r="AG386" s="115">
        <f t="shared" si="1515"/>
        <v>0</v>
      </c>
      <c r="AH386" s="115">
        <f t="shared" si="1515"/>
        <v>0</v>
      </c>
      <c r="AI386" s="115"/>
      <c r="AJ386" s="115"/>
      <c r="AK386" s="115">
        <f t="shared" ref="AK386:CV386" si="1516">SUM(AK387:AK391)</f>
        <v>351</v>
      </c>
      <c r="AL386" s="115">
        <f t="shared" si="1516"/>
        <v>12436439.502666667</v>
      </c>
      <c r="AM386" s="115">
        <f t="shared" si="1516"/>
        <v>1</v>
      </c>
      <c r="AN386" s="115">
        <f t="shared" si="1516"/>
        <v>32158.844666666668</v>
      </c>
      <c r="AO386" s="115">
        <f t="shared" si="1516"/>
        <v>0</v>
      </c>
      <c r="AP386" s="115">
        <f t="shared" si="1516"/>
        <v>0</v>
      </c>
      <c r="AQ386" s="115">
        <f t="shared" si="1516"/>
        <v>300</v>
      </c>
      <c r="AR386" s="115">
        <f t="shared" si="1516"/>
        <v>14111590.108000001</v>
      </c>
      <c r="AS386" s="115">
        <f t="shared" si="1516"/>
        <v>0</v>
      </c>
      <c r="AT386" s="115">
        <f t="shared" si="1516"/>
        <v>0</v>
      </c>
      <c r="AU386" s="115">
        <f t="shared" si="1516"/>
        <v>0</v>
      </c>
      <c r="AV386" s="115">
        <f t="shared" si="1516"/>
        <v>0</v>
      </c>
      <c r="AW386" s="115">
        <f t="shared" si="1516"/>
        <v>0</v>
      </c>
      <c r="AX386" s="115">
        <f t="shared" si="1516"/>
        <v>0</v>
      </c>
      <c r="AY386" s="115">
        <f t="shared" si="1516"/>
        <v>0</v>
      </c>
      <c r="AZ386" s="115">
        <f t="shared" si="1516"/>
        <v>0</v>
      </c>
      <c r="BA386" s="115">
        <f t="shared" si="1516"/>
        <v>0</v>
      </c>
      <c r="BB386" s="115">
        <f t="shared" si="1516"/>
        <v>0</v>
      </c>
      <c r="BC386" s="115">
        <f t="shared" si="1516"/>
        <v>0</v>
      </c>
      <c r="BD386" s="115">
        <f t="shared" si="1516"/>
        <v>0</v>
      </c>
      <c r="BE386" s="115">
        <f t="shared" si="1516"/>
        <v>0</v>
      </c>
      <c r="BF386" s="115">
        <f t="shared" si="1516"/>
        <v>0</v>
      </c>
      <c r="BG386" s="115">
        <f t="shared" si="1516"/>
        <v>0</v>
      </c>
      <c r="BH386" s="115">
        <f t="shared" si="1516"/>
        <v>0</v>
      </c>
      <c r="BI386" s="115">
        <f t="shared" si="1516"/>
        <v>0</v>
      </c>
      <c r="BJ386" s="115">
        <f t="shared" si="1516"/>
        <v>0</v>
      </c>
      <c r="BK386" s="115">
        <f t="shared" si="1516"/>
        <v>0</v>
      </c>
      <c r="BL386" s="115">
        <f t="shared" si="1516"/>
        <v>0</v>
      </c>
      <c r="BM386" s="115">
        <f t="shared" si="1516"/>
        <v>0</v>
      </c>
      <c r="BN386" s="115">
        <f t="shared" si="1516"/>
        <v>0</v>
      </c>
      <c r="BO386" s="115">
        <f t="shared" si="1516"/>
        <v>0</v>
      </c>
      <c r="BP386" s="115">
        <f t="shared" si="1516"/>
        <v>0</v>
      </c>
      <c r="BQ386" s="115">
        <f t="shared" si="1516"/>
        <v>2</v>
      </c>
      <c r="BR386" s="115">
        <f t="shared" si="1516"/>
        <v>99334.367999999988</v>
      </c>
      <c r="BS386" s="115">
        <f t="shared" si="1516"/>
        <v>0</v>
      </c>
      <c r="BT386" s="115">
        <f t="shared" si="1516"/>
        <v>0</v>
      </c>
      <c r="BU386" s="115">
        <f t="shared" si="1516"/>
        <v>21</v>
      </c>
      <c r="BV386" s="115">
        <f t="shared" si="1516"/>
        <v>902050.66559999995</v>
      </c>
      <c r="BW386" s="115">
        <f t="shared" si="1516"/>
        <v>6</v>
      </c>
      <c r="BX386" s="115">
        <f t="shared" si="1516"/>
        <v>245497.79519999999</v>
      </c>
      <c r="BY386" s="115">
        <f t="shared" si="1516"/>
        <v>0</v>
      </c>
      <c r="BZ386" s="115">
        <f t="shared" si="1516"/>
        <v>0</v>
      </c>
      <c r="CA386" s="115">
        <f t="shared" si="1516"/>
        <v>0</v>
      </c>
      <c r="CB386" s="115">
        <f t="shared" si="1516"/>
        <v>0</v>
      </c>
      <c r="CC386" s="115">
        <f t="shared" si="1516"/>
        <v>0</v>
      </c>
      <c r="CD386" s="115">
        <f t="shared" si="1516"/>
        <v>0</v>
      </c>
      <c r="CE386" s="115">
        <f t="shared" si="1516"/>
        <v>0</v>
      </c>
      <c r="CF386" s="115">
        <f t="shared" si="1516"/>
        <v>0</v>
      </c>
      <c r="CG386" s="115">
        <f t="shared" si="1516"/>
        <v>0</v>
      </c>
      <c r="CH386" s="115">
        <f t="shared" si="1516"/>
        <v>0</v>
      </c>
      <c r="CI386" s="115">
        <f t="shared" si="1516"/>
        <v>0</v>
      </c>
      <c r="CJ386" s="115">
        <f t="shared" si="1516"/>
        <v>0</v>
      </c>
      <c r="CK386" s="115">
        <f t="shared" si="1516"/>
        <v>0</v>
      </c>
      <c r="CL386" s="115">
        <f t="shared" si="1516"/>
        <v>0</v>
      </c>
      <c r="CM386" s="115">
        <f t="shared" si="1516"/>
        <v>4</v>
      </c>
      <c r="CN386" s="115">
        <f t="shared" si="1516"/>
        <v>116941.25333333333</v>
      </c>
      <c r="CO386" s="115">
        <f t="shared" si="1516"/>
        <v>1</v>
      </c>
      <c r="CP386" s="115">
        <f t="shared" si="1516"/>
        <v>26311.781999999999</v>
      </c>
      <c r="CQ386" s="115">
        <f t="shared" si="1516"/>
        <v>0</v>
      </c>
      <c r="CR386" s="115">
        <f t="shared" si="1516"/>
        <v>0</v>
      </c>
      <c r="CS386" s="115">
        <f t="shared" si="1516"/>
        <v>0</v>
      </c>
      <c r="CT386" s="115">
        <f t="shared" si="1516"/>
        <v>0</v>
      </c>
      <c r="CU386" s="115">
        <f t="shared" si="1516"/>
        <v>60</v>
      </c>
      <c r="CV386" s="115">
        <f t="shared" si="1516"/>
        <v>2104942.5599999996</v>
      </c>
      <c r="CW386" s="115">
        <f t="shared" ref="CW386:DN386" si="1517">SUM(CW387:CW391)</f>
        <v>0</v>
      </c>
      <c r="CX386" s="115">
        <f t="shared" si="1517"/>
        <v>0</v>
      </c>
      <c r="CY386" s="115">
        <f t="shared" si="1517"/>
        <v>0</v>
      </c>
      <c r="CZ386" s="115">
        <f t="shared" si="1517"/>
        <v>0</v>
      </c>
      <c r="DA386" s="115">
        <f t="shared" si="1517"/>
        <v>0</v>
      </c>
      <c r="DB386" s="115">
        <f t="shared" si="1517"/>
        <v>0</v>
      </c>
      <c r="DC386" s="115">
        <f t="shared" si="1517"/>
        <v>0</v>
      </c>
      <c r="DD386" s="115">
        <f t="shared" si="1517"/>
        <v>0</v>
      </c>
      <c r="DE386" s="115">
        <f t="shared" si="1517"/>
        <v>1</v>
      </c>
      <c r="DF386" s="115">
        <f t="shared" si="1517"/>
        <v>35082.375999999997</v>
      </c>
      <c r="DG386" s="115">
        <f t="shared" si="1517"/>
        <v>1</v>
      </c>
      <c r="DH386" s="115">
        <f t="shared" si="1517"/>
        <v>35082.375999999997</v>
      </c>
      <c r="DI386" s="115">
        <f t="shared" si="1517"/>
        <v>7</v>
      </c>
      <c r="DJ386" s="115">
        <f t="shared" si="1517"/>
        <v>260778.99493333331</v>
      </c>
      <c r="DK386" s="115">
        <f t="shared" si="1517"/>
        <v>19</v>
      </c>
      <c r="DL386" s="115">
        <f t="shared" si="1517"/>
        <v>815748.77146666672</v>
      </c>
      <c r="DM386" s="115">
        <f t="shared" si="1517"/>
        <v>995</v>
      </c>
      <c r="DN386" s="115">
        <f t="shared" si="1517"/>
        <v>39796446.857866667</v>
      </c>
    </row>
    <row r="387" spans="1:118" ht="45" customHeight="1" x14ac:dyDescent="0.25">
      <c r="A387" s="104"/>
      <c r="B387" s="135">
        <v>338</v>
      </c>
      <c r="C387" s="235" t="s">
        <v>845</v>
      </c>
      <c r="D387" s="197" t="s">
        <v>846</v>
      </c>
      <c r="E387" s="107">
        <f t="shared" si="1312"/>
        <v>23460</v>
      </c>
      <c r="F387" s="108">
        <v>23500</v>
      </c>
      <c r="G387" s="136">
        <v>0.89</v>
      </c>
      <c r="H387" s="120">
        <v>1</v>
      </c>
      <c r="I387" s="121"/>
      <c r="J387" s="121"/>
      <c r="K387" s="121"/>
      <c r="L387" s="121"/>
      <c r="M387" s="122">
        <v>1.4</v>
      </c>
      <c r="N387" s="122">
        <v>1.68</v>
      </c>
      <c r="O387" s="122">
        <v>2.23</v>
      </c>
      <c r="P387" s="123">
        <v>2.57</v>
      </c>
      <c r="Q387" s="124">
        <v>104</v>
      </c>
      <c r="R387" s="124">
        <f t="shared" si="1451"/>
        <v>3344519.8453333336</v>
      </c>
      <c r="S387" s="124">
        <v>0</v>
      </c>
      <c r="T387" s="124">
        <f t="shared" si="1392"/>
        <v>0</v>
      </c>
      <c r="U387" s="124"/>
      <c r="V387" s="124">
        <f>(U387*$E387*$G387*$H387*$M387*$V$13)</f>
        <v>0</v>
      </c>
      <c r="W387" s="124"/>
      <c r="X387" s="124">
        <f>(W387*$E387*$G387*$H387*$M387*$X$13)</f>
        <v>0</v>
      </c>
      <c r="Y387" s="124">
        <v>0</v>
      </c>
      <c r="Z387" s="124">
        <f t="shared" si="1467"/>
        <v>0</v>
      </c>
      <c r="AA387" s="124"/>
      <c r="AB387" s="124"/>
      <c r="AC387" s="124"/>
      <c r="AD387" s="124">
        <f>(AC387*$E387*$G387*$H387*$M387*$AD$13)</f>
        <v>0</v>
      </c>
      <c r="AE387" s="124"/>
      <c r="AF387" s="124"/>
      <c r="AG387" s="124"/>
      <c r="AH387" s="124">
        <f>(AG387*$E387*$G387*$H387*$M387*$AH$13)</f>
        <v>0</v>
      </c>
      <c r="AI387" s="124"/>
      <c r="AJ387" s="124"/>
      <c r="AK387" s="124">
        <v>198</v>
      </c>
      <c r="AL387" s="124">
        <f t="shared" ref="AL387:AL391" si="1518">(AK387*$E387*$G387*$H387*$M387*$AL$13)/12*11+(AK387*$F387*$G387*$H387*$M387*$AL$13)/12</f>
        <v>6367451.2440000009</v>
      </c>
      <c r="AM387" s="124">
        <v>1</v>
      </c>
      <c r="AN387" s="124">
        <f t="shared" ref="AN387" si="1519">(AM387*$E387*$G387*$H387*$M387*$AN$13)/12*11+(AM387*$F387*$G387*$H387*$M387*$AN$13)/12</f>
        <v>32158.844666666668</v>
      </c>
      <c r="AO387" s="124">
        <v>0</v>
      </c>
      <c r="AP387" s="124">
        <f>(AO387*$E387*$G387*$H387*$M387*$AP$13)</f>
        <v>0</v>
      </c>
      <c r="AQ387" s="124">
        <v>170</v>
      </c>
      <c r="AR387" s="124">
        <f t="shared" ref="AR387:AR391" si="1520">(AQ387*$E387*$G387*$H387*$N387*$AR$13)/12*11+(AQ387*$F387*$G387*$H387*$N387*$AR$13)/12</f>
        <v>6560404.3120000008</v>
      </c>
      <c r="AS387" s="140">
        <v>0</v>
      </c>
      <c r="AT387" s="124">
        <f>(AS387*$E387*$G387*$H387*$N387*$AT$13)/12*4+(AS387*$E387*$G387*$H387*$N387*$AT$15)/12*8</f>
        <v>0</v>
      </c>
      <c r="AU387" s="124">
        <v>0</v>
      </c>
      <c r="AV387" s="129">
        <f>(AU387*$E387*$G387*$H387*$N387*$AV$13)</f>
        <v>0</v>
      </c>
      <c r="AW387" s="124"/>
      <c r="AX387" s="124">
        <f>(AW387*$E387*$G387*$H387*$M387*$AX$13)</f>
        <v>0</v>
      </c>
      <c r="AY387" s="124"/>
      <c r="AZ387" s="124">
        <f>(AY387*$E387*$G387*$H387*$M387*$AZ$13)</f>
        <v>0</v>
      </c>
      <c r="BA387" s="124"/>
      <c r="BB387" s="124">
        <f>(BA387*$E387*$G387*$H387*$M387*$BB$13)</f>
        <v>0</v>
      </c>
      <c r="BC387" s="124">
        <v>0</v>
      </c>
      <c r="BD387" s="124">
        <f>(BC387*$E387*$G387*$H387*$M387*$BD$13)</f>
        <v>0</v>
      </c>
      <c r="BE387" s="124">
        <v>0</v>
      </c>
      <c r="BF387" s="124">
        <f>(BE387*$E387*$G387*$H387*$M387*$BF$13)</f>
        <v>0</v>
      </c>
      <c r="BG387" s="124">
        <v>0</v>
      </c>
      <c r="BH387" s="124">
        <f>(BG387*$E387*$G387*$H387*$M387*$BH$13)</f>
        <v>0</v>
      </c>
      <c r="BI387" s="124"/>
      <c r="BJ387" s="124">
        <f>(BI387*$E387*$G387*$H387*$M387*$BJ$13)</f>
        <v>0</v>
      </c>
      <c r="BK387" s="124"/>
      <c r="BL387" s="124">
        <f>(BK387*$E387*$G387*$H387*$N387*$BL$13)</f>
        <v>0</v>
      </c>
      <c r="BM387" s="124"/>
      <c r="BN387" s="124">
        <f>(BM387*$E387*$G387*$H387*$N387*$BN$13)</f>
        <v>0</v>
      </c>
      <c r="BO387" s="124">
        <v>0</v>
      </c>
      <c r="BP387" s="124">
        <f>(BO387*$E387*$G387*$H387*$N387*$BP$13)</f>
        <v>0</v>
      </c>
      <c r="BQ387" s="124">
        <v>1</v>
      </c>
      <c r="BR387" s="124">
        <f t="shared" ref="BR387:BR391" si="1521">(BQ387*$E387*$G387*$H387*$N387*$BR$13)/12*11+(BQ387*$F387*$G387*$H387*$N387*$BR$13)/12</f>
        <v>35082.375999999997</v>
      </c>
      <c r="BS387" s="124">
        <v>0</v>
      </c>
      <c r="BT387" s="124">
        <f>(BS387*$E387*$G387*$H387*$N387*$BT$13)</f>
        <v>0</v>
      </c>
      <c r="BU387" s="124">
        <v>20</v>
      </c>
      <c r="BV387" s="124">
        <f t="shared" ref="BV387:BV390" si="1522">(BU387*$E387*$G387*$H387*$N387*$BV$13)/12*11+(BU387*$F387*$G387*$H387*$N387*$BV$13)/12</f>
        <v>841977.02399999998</v>
      </c>
      <c r="BW387" s="124">
        <v>5</v>
      </c>
      <c r="BX387" s="129">
        <f t="shared" ref="BX387:BX389" si="1523">(BW387*$E387*$G387*$H387*$N387*$BX$13)/12*11+(BW387*$F387*$G387*$H387*$N387*$BX$13)/12</f>
        <v>210494.25599999999</v>
      </c>
      <c r="BY387" s="124">
        <v>0</v>
      </c>
      <c r="BZ387" s="124">
        <f>(BY387*$E387*$G387*$H387*$M387*$BZ$13)</f>
        <v>0</v>
      </c>
      <c r="CA387" s="124">
        <v>0</v>
      </c>
      <c r="CB387" s="124">
        <f>(CA387*$E387*$G387*$H387*$M387*$CB$13)</f>
        <v>0</v>
      </c>
      <c r="CC387" s="124">
        <v>0</v>
      </c>
      <c r="CD387" s="124">
        <f>(CC387*$E387*$G387*$H387*$M387*$CD$13)</f>
        <v>0</v>
      </c>
      <c r="CE387" s="124"/>
      <c r="CF387" s="124">
        <f>(CE387*$E387*$G387*$H387*$N387*$CF$13)</f>
        <v>0</v>
      </c>
      <c r="CG387" s="124">
        <v>0</v>
      </c>
      <c r="CH387" s="124">
        <f>(CG387*$E387*$G387*$H387*$M387*$CH$13)</f>
        <v>0</v>
      </c>
      <c r="CI387" s="124"/>
      <c r="CJ387" s="124">
        <f>(CI387*$E387*$G387*$H387*$M387*$CJ$13)</f>
        <v>0</v>
      </c>
      <c r="CK387" s="124"/>
      <c r="CL387" s="124">
        <f>(CK387*$E387*$G387*$H387*$M387*$CL$13)</f>
        <v>0</v>
      </c>
      <c r="CM387" s="124">
        <v>4</v>
      </c>
      <c r="CN387" s="124">
        <f t="shared" ref="CN387" si="1524">(CM387*$E387*$G387*$H387*$M387*$CN$13)/12*11+(CM387*$F387*$G387*$H387*$M387*$CN$13)/12</f>
        <v>116941.25333333333</v>
      </c>
      <c r="CO387" s="124">
        <v>1</v>
      </c>
      <c r="CP387" s="124">
        <f>(CO387*$E387*$G387*$H387*$M387*$CP$13)/12*11+(CO387*$F387*$G387*$H387*$M387*$CP$13)/12</f>
        <v>26311.781999999999</v>
      </c>
      <c r="CQ387" s="124"/>
      <c r="CR387" s="124">
        <f>(CQ387*$E387*$G387*$H387*$M387*$CR$13)</f>
        <v>0</v>
      </c>
      <c r="CS387" s="124"/>
      <c r="CT387" s="124">
        <f>(CS387*$E387*$G387*$H387*$N387*$CT$13)</f>
        <v>0</v>
      </c>
      <c r="CU387" s="124">
        <v>60</v>
      </c>
      <c r="CV387" s="124">
        <f t="shared" ref="CV387" si="1525">(CU387*$E387*$G387*$H387*$N387*$CV$13)/12*11+(CU387*$F387*$G387*$H387*$N387*$CV$13)/12</f>
        <v>2104942.5599999996</v>
      </c>
      <c r="CW387" s="124">
        <v>0</v>
      </c>
      <c r="CX387" s="124">
        <f>(CW387*$E387*$G387*$H387*$N387*$CX$13)</f>
        <v>0</v>
      </c>
      <c r="CY387" s="140">
        <v>0</v>
      </c>
      <c r="CZ387" s="124">
        <f>(CY387*$E387*$G387*$H387*$N387*$CZ$13)</f>
        <v>0</v>
      </c>
      <c r="DA387" s="124">
        <v>0</v>
      </c>
      <c r="DB387" s="129">
        <f>(DA387*$E387*$G387*$H387*$N387*$DB$13)</f>
        <v>0</v>
      </c>
      <c r="DC387" s="124"/>
      <c r="DD387" s="124">
        <f>(DC387*$E387*$G387*$H387*$N387*$DD$13)</f>
        <v>0</v>
      </c>
      <c r="DE387" s="141">
        <v>1</v>
      </c>
      <c r="DF387" s="124">
        <f t="shared" ref="DF387" si="1526">(DE387*$E387*$G387*$H387*$N387*$DF$13)/12*11+(DE387*$F387*$G387*$H387*$N387*$DF$13)/12</f>
        <v>35082.375999999997</v>
      </c>
      <c r="DG387" s="124">
        <v>1</v>
      </c>
      <c r="DH387" s="124">
        <f>(DG387*$E387*$G387*$H387*$N387*$DH$13)/12*11+(DG387*$F387*$G387*$H387*$N387*$DH$13)/12</f>
        <v>35082.375999999997</v>
      </c>
      <c r="DI387" s="124">
        <v>7</v>
      </c>
      <c r="DJ387" s="124">
        <f>(DI387*$E387*$G387*$H387*$O387*$DJ$13)/12*11+(DI387*$F387*$G387*$H387*$O387*$DJ$13)/12</f>
        <v>260778.99493333331</v>
      </c>
      <c r="DK387" s="124">
        <v>19</v>
      </c>
      <c r="DL387" s="129">
        <f t="shared" ref="DL387" si="1527">(DK387*$E387*$G387*$H387*$P387*$DL$13)/12*11+(DK387*$F387*$G387*$H387*$P387*$DL$13)/12</f>
        <v>815748.77146666672</v>
      </c>
      <c r="DM387" s="124">
        <f t="shared" ref="DM387:DN391" si="1528">SUM(Q387,S387,U387,W387,Y387,AA387,AC387,AE387,AG387,AI387,AK387,AM387,AS387,AW387,AY387,CC387,AO387,BC387,BE387,BG387,CQ387,BI387,BK387,AQ387,BO387,AU387,CS387,BQ387,CU387,BS387,BU387,BW387,CE387,BY387,CA387,CG387,CI387,CK387,CM387,CO387,CW387,CY387,BM387,BA387,DA387,DC387,DE387,DG387,DI387,DK387)</f>
        <v>592</v>
      </c>
      <c r="DN387" s="124">
        <f t="shared" si="1528"/>
        <v>20786976.015733335</v>
      </c>
    </row>
    <row r="388" spans="1:118" ht="15.75" customHeight="1" x14ac:dyDescent="0.25">
      <c r="A388" s="104"/>
      <c r="B388" s="135">
        <v>339</v>
      </c>
      <c r="C388" s="235" t="s">
        <v>847</v>
      </c>
      <c r="D388" s="118" t="s">
        <v>848</v>
      </c>
      <c r="E388" s="107">
        <f t="shared" si="1312"/>
        <v>23460</v>
      </c>
      <c r="F388" s="108">
        <v>23500</v>
      </c>
      <c r="G388" s="136">
        <v>0.74</v>
      </c>
      <c r="H388" s="120">
        <v>1</v>
      </c>
      <c r="I388" s="121"/>
      <c r="J388" s="121"/>
      <c r="K388" s="121"/>
      <c r="L388" s="121"/>
      <c r="M388" s="122">
        <v>1.4</v>
      </c>
      <c r="N388" s="122">
        <v>1.68</v>
      </c>
      <c r="O388" s="122">
        <v>2.23</v>
      </c>
      <c r="P388" s="123">
        <v>2.57</v>
      </c>
      <c r="Q388" s="124">
        <v>29</v>
      </c>
      <c r="R388" s="124">
        <f t="shared" si="1451"/>
        <v>775425.62533333327</v>
      </c>
      <c r="S388" s="124">
        <v>0</v>
      </c>
      <c r="T388" s="124">
        <f t="shared" si="1392"/>
        <v>0</v>
      </c>
      <c r="U388" s="124"/>
      <c r="V388" s="124">
        <f>(U388*$E388*$G388*$H388*$M388*$V$13)</f>
        <v>0</v>
      </c>
      <c r="W388" s="124"/>
      <c r="X388" s="124">
        <f>(W388*$E388*$G388*$H388*$M388*$X$13)</f>
        <v>0</v>
      </c>
      <c r="Y388" s="124">
        <v>0</v>
      </c>
      <c r="Z388" s="124">
        <f t="shared" si="1467"/>
        <v>0</v>
      </c>
      <c r="AA388" s="124"/>
      <c r="AB388" s="124"/>
      <c r="AC388" s="124"/>
      <c r="AD388" s="124">
        <f>(AC388*$E388*$G388*$H388*$M388*$AD$13)</f>
        <v>0</v>
      </c>
      <c r="AE388" s="124"/>
      <c r="AF388" s="124"/>
      <c r="AG388" s="124"/>
      <c r="AH388" s="124">
        <f>(AG388*$E388*$G388*$H388*$M388*$AH$13)</f>
        <v>0</v>
      </c>
      <c r="AI388" s="124"/>
      <c r="AJ388" s="124"/>
      <c r="AK388" s="124">
        <v>65</v>
      </c>
      <c r="AL388" s="124">
        <f t="shared" si="1518"/>
        <v>1738022.9533333334</v>
      </c>
      <c r="AM388" s="124"/>
      <c r="AN388" s="124">
        <f>(AM388*$E388*$G388*$H388*$M388*$AN$13)</f>
        <v>0</v>
      </c>
      <c r="AO388" s="124">
        <v>0</v>
      </c>
      <c r="AP388" s="124">
        <f>(AO388*$E388*$G388*$H388*$M388*$AP$13)</f>
        <v>0</v>
      </c>
      <c r="AQ388" s="124">
        <v>5</v>
      </c>
      <c r="AR388" s="124">
        <f t="shared" si="1520"/>
        <v>160432.88799999998</v>
      </c>
      <c r="AS388" s="140">
        <v>0</v>
      </c>
      <c r="AT388" s="124">
        <f>(AS388*$E388*$G388*$H388*$N388*$AT$13)/12*4+(AS388*$E388*$G388*$H388*$N388*$AT$15)/12*8</f>
        <v>0</v>
      </c>
      <c r="AU388" s="124">
        <v>0</v>
      </c>
      <c r="AV388" s="129">
        <f>(AU388*$E388*$G388*$H388*$N388*$AV$13)</f>
        <v>0</v>
      </c>
      <c r="AW388" s="124"/>
      <c r="AX388" s="124">
        <f>(AW388*$E388*$G388*$H388*$M388*$AX$13)</f>
        <v>0</v>
      </c>
      <c r="AY388" s="124">
        <v>0</v>
      </c>
      <c r="AZ388" s="124">
        <f>(AY388*$E388*$G388*$H388*$M388*$AZ$13)</f>
        <v>0</v>
      </c>
      <c r="BA388" s="124"/>
      <c r="BB388" s="124">
        <f>(BA388*$E388*$G388*$H388*$M388*$BB$13)</f>
        <v>0</v>
      </c>
      <c r="BC388" s="124">
        <v>0</v>
      </c>
      <c r="BD388" s="124">
        <f>(BC388*$E388*$G388*$H388*$M388*$BD$13)</f>
        <v>0</v>
      </c>
      <c r="BE388" s="124">
        <v>0</v>
      </c>
      <c r="BF388" s="124">
        <f>(BE388*$E388*$G388*$H388*$M388*$BF$13)</f>
        <v>0</v>
      </c>
      <c r="BG388" s="124">
        <v>0</v>
      </c>
      <c r="BH388" s="124">
        <f>(BG388*$E388*$G388*$H388*$M388*$BH$13)</f>
        <v>0</v>
      </c>
      <c r="BI388" s="124"/>
      <c r="BJ388" s="124">
        <f>(BI388*$E388*$G388*$H388*$M388*$BJ$13)</f>
        <v>0</v>
      </c>
      <c r="BK388" s="124"/>
      <c r="BL388" s="124">
        <f>(BK388*$E388*$G388*$H388*$N388*$BL$13)</f>
        <v>0</v>
      </c>
      <c r="BM388" s="124">
        <v>0</v>
      </c>
      <c r="BN388" s="124">
        <f>(BM388*$E388*$G388*$H388*$N388*$BN$13)</f>
        <v>0</v>
      </c>
      <c r="BO388" s="124">
        <v>0</v>
      </c>
      <c r="BP388" s="124">
        <f>(BO388*$E388*$G388*$H388*$N388*$BP$13)</f>
        <v>0</v>
      </c>
      <c r="BQ388" s="124"/>
      <c r="BR388" s="124">
        <f t="shared" si="1521"/>
        <v>0</v>
      </c>
      <c r="BS388" s="124"/>
      <c r="BT388" s="124">
        <f>(BS388*$E388*$G388*$H388*$N388*$BT$13)</f>
        <v>0</v>
      </c>
      <c r="BU388" s="124">
        <v>0</v>
      </c>
      <c r="BV388" s="124">
        <f t="shared" si="1522"/>
        <v>0</v>
      </c>
      <c r="BW388" s="124">
        <v>1</v>
      </c>
      <c r="BX388" s="129">
        <f t="shared" si="1523"/>
        <v>35003.539200000007</v>
      </c>
      <c r="BY388" s="124">
        <v>0</v>
      </c>
      <c r="BZ388" s="124">
        <f>(BY388*$E388*$G388*$H388*$M388*$BZ$13)</f>
        <v>0</v>
      </c>
      <c r="CA388" s="124">
        <v>0</v>
      </c>
      <c r="CB388" s="124">
        <f>(CA388*$E388*$G388*$H388*$M388*$CB$13)</f>
        <v>0</v>
      </c>
      <c r="CC388" s="124">
        <v>0</v>
      </c>
      <c r="CD388" s="124">
        <f>(CC388*$E388*$G388*$H388*$M388*$CD$13)</f>
        <v>0</v>
      </c>
      <c r="CE388" s="124"/>
      <c r="CF388" s="124">
        <f>(CE388*$E388*$G388*$H388*$N388*$CF$13)</f>
        <v>0</v>
      </c>
      <c r="CG388" s="124">
        <v>0</v>
      </c>
      <c r="CH388" s="124">
        <f>(CG388*$E388*$G388*$H388*$M388*$CH$13)</f>
        <v>0</v>
      </c>
      <c r="CI388" s="124"/>
      <c r="CJ388" s="124">
        <f>(CI388*$E388*$G388*$H388*$M388*$CJ$13)</f>
        <v>0</v>
      </c>
      <c r="CK388" s="124"/>
      <c r="CL388" s="124">
        <f>(CK388*$E388*$G388*$H388*$M388*$CL$13)</f>
        <v>0</v>
      </c>
      <c r="CM388" s="124"/>
      <c r="CN388" s="124">
        <f>(CM388*$E388*$G388*$H388*$M388*$CN$13)</f>
        <v>0</v>
      </c>
      <c r="CO388" s="124"/>
      <c r="CP388" s="124">
        <f>(CO388*$E388*$G388*$H388*$M388*$CP$13)</f>
        <v>0</v>
      </c>
      <c r="CQ388" s="124"/>
      <c r="CR388" s="124">
        <f>(CQ388*$E388*$G388*$H388*$M388*$CR$13)</f>
        <v>0</v>
      </c>
      <c r="CS388" s="124">
        <v>0</v>
      </c>
      <c r="CT388" s="124">
        <f>(CS388*$E388*$G388*$H388*$N388*$CT$13)</f>
        <v>0</v>
      </c>
      <c r="CU388" s="124"/>
      <c r="CV388" s="124">
        <f>(CU388*$E388*$G388*$H388*$N388*$CV$13)</f>
        <v>0</v>
      </c>
      <c r="CW388" s="124">
        <v>0</v>
      </c>
      <c r="CX388" s="124">
        <f>(CW388*$E388*$G388*$H388*$N388*$CX$13)</f>
        <v>0</v>
      </c>
      <c r="CY388" s="140">
        <v>0</v>
      </c>
      <c r="CZ388" s="124">
        <f>(CY388*$E388*$G388*$H388*$N388*$CZ$13)</f>
        <v>0</v>
      </c>
      <c r="DA388" s="124">
        <v>0</v>
      </c>
      <c r="DB388" s="129">
        <f>(DA388*$E388*$G388*$H388*$N388*$DB$13)</f>
        <v>0</v>
      </c>
      <c r="DC388" s="124">
        <v>0</v>
      </c>
      <c r="DD388" s="124">
        <f>(DC388*$E388*$G388*$H388*$N388*$DD$13)</f>
        <v>0</v>
      </c>
      <c r="DE388" s="141"/>
      <c r="DF388" s="124">
        <f>(DE388*$E388*$G388*$H388*$N388*$DF$13)</f>
        <v>0</v>
      </c>
      <c r="DG388" s="124"/>
      <c r="DH388" s="124">
        <f>(DG388*$E388*$G388*$H388*$N388*$DH$13)</f>
        <v>0</v>
      </c>
      <c r="DI388" s="124"/>
      <c r="DJ388" s="124">
        <f>(DI388*$E388*$G388*$H388*$O388*$DJ$13)</f>
        <v>0</v>
      </c>
      <c r="DK388" s="124"/>
      <c r="DL388" s="129">
        <f>(DK388*$E388*$G388*$H388*$P388*$DL$13)</f>
        <v>0</v>
      </c>
      <c r="DM388" s="124">
        <f t="shared" si="1528"/>
        <v>100</v>
      </c>
      <c r="DN388" s="124">
        <f t="shared" si="1528"/>
        <v>2708885.0058666663</v>
      </c>
    </row>
    <row r="389" spans="1:118" ht="15.75" customHeight="1" x14ac:dyDescent="0.25">
      <c r="A389" s="104"/>
      <c r="B389" s="135">
        <v>340</v>
      </c>
      <c r="C389" s="235" t="s">
        <v>849</v>
      </c>
      <c r="D389" s="118" t="s">
        <v>850</v>
      </c>
      <c r="E389" s="107">
        <f t="shared" si="1312"/>
        <v>23460</v>
      </c>
      <c r="F389" s="108">
        <v>23500</v>
      </c>
      <c r="G389" s="136">
        <v>1.27</v>
      </c>
      <c r="H389" s="120">
        <v>1</v>
      </c>
      <c r="I389" s="121"/>
      <c r="J389" s="121"/>
      <c r="K389" s="121"/>
      <c r="L389" s="121"/>
      <c r="M389" s="122">
        <v>1.4</v>
      </c>
      <c r="N389" s="122">
        <v>1.68</v>
      </c>
      <c r="O389" s="122">
        <v>2.23</v>
      </c>
      <c r="P389" s="123">
        <v>2.57</v>
      </c>
      <c r="Q389" s="124">
        <v>65</v>
      </c>
      <c r="R389" s="124">
        <f t="shared" si="1451"/>
        <v>2982823.1766666668</v>
      </c>
      <c r="S389" s="124"/>
      <c r="T389" s="124">
        <f t="shared" si="1392"/>
        <v>0</v>
      </c>
      <c r="U389" s="124"/>
      <c r="V389" s="124">
        <f>(U389*$E389*$G389*$H389*$M389*$V$13)</f>
        <v>0</v>
      </c>
      <c r="W389" s="124"/>
      <c r="X389" s="124">
        <f>(W389*$E389*$G389*$H389*$M389*$X$13)</f>
        <v>0</v>
      </c>
      <c r="Y389" s="124"/>
      <c r="Z389" s="124">
        <f t="shared" si="1467"/>
        <v>0</v>
      </c>
      <c r="AA389" s="124"/>
      <c r="AB389" s="124"/>
      <c r="AC389" s="124"/>
      <c r="AD389" s="124">
        <f>(AC389*$E389*$G389*$H389*$M389*$AD$13)</f>
        <v>0</v>
      </c>
      <c r="AE389" s="124"/>
      <c r="AF389" s="124"/>
      <c r="AG389" s="124"/>
      <c r="AH389" s="124">
        <f>(AG389*$E389*$G389*$H389*$M389*$AH$13)</f>
        <v>0</v>
      </c>
      <c r="AI389" s="124"/>
      <c r="AJ389" s="124"/>
      <c r="AK389" s="124">
        <v>70</v>
      </c>
      <c r="AL389" s="124">
        <f t="shared" si="1518"/>
        <v>3212271.1133333333</v>
      </c>
      <c r="AM389" s="124"/>
      <c r="AN389" s="124">
        <f>(AM389*$E389*$G389*$H389*$M389*$AN$13)</f>
        <v>0</v>
      </c>
      <c r="AO389" s="124">
        <v>0</v>
      </c>
      <c r="AP389" s="124">
        <f>(AO389*$E389*$G389*$H389*$M389*$AP$13)</f>
        <v>0</v>
      </c>
      <c r="AQ389" s="124">
        <v>100</v>
      </c>
      <c r="AR389" s="124">
        <f t="shared" si="1520"/>
        <v>5506750.4799999995</v>
      </c>
      <c r="AS389" s="140"/>
      <c r="AT389" s="124">
        <f>(AS389*$E389*$G389*$H389*$N389*$AT$13)/12*4+(AS389*$E389*$G389*$H389*$N389*$AT$15)/12*8</f>
        <v>0</v>
      </c>
      <c r="AU389" s="124">
        <v>0</v>
      </c>
      <c r="AV389" s="129">
        <f>(AU389*$E389*$G389*$H389*$N389*$AV$13)</f>
        <v>0</v>
      </c>
      <c r="AW389" s="124"/>
      <c r="AX389" s="124">
        <f>(AW389*$E389*$G389*$H389*$M389*$AX$13)</f>
        <v>0</v>
      </c>
      <c r="AY389" s="124"/>
      <c r="AZ389" s="124">
        <f>(AY389*$E389*$G389*$H389*$M389*$AZ$13)</f>
        <v>0</v>
      </c>
      <c r="BA389" s="124"/>
      <c r="BB389" s="124">
        <f>(BA389*$E389*$G389*$H389*$M389*$BB$13)</f>
        <v>0</v>
      </c>
      <c r="BC389" s="124">
        <v>0</v>
      </c>
      <c r="BD389" s="124">
        <f>(BC389*$E389*$G389*$H389*$M389*$BD$13)</f>
        <v>0</v>
      </c>
      <c r="BE389" s="124">
        <v>0</v>
      </c>
      <c r="BF389" s="124">
        <f>(BE389*$E389*$G389*$H389*$M389*$BF$13)</f>
        <v>0</v>
      </c>
      <c r="BG389" s="124">
        <v>0</v>
      </c>
      <c r="BH389" s="124">
        <f>(BG389*$E389*$G389*$H389*$M389*$BH$13)</f>
        <v>0</v>
      </c>
      <c r="BI389" s="124"/>
      <c r="BJ389" s="124">
        <f>(BI389*$E389*$G389*$H389*$M389*$BJ$13)</f>
        <v>0</v>
      </c>
      <c r="BK389" s="124"/>
      <c r="BL389" s="124">
        <f>(BK389*$E389*$G389*$H389*$N389*$BL$13)</f>
        <v>0</v>
      </c>
      <c r="BM389" s="124">
        <v>0</v>
      </c>
      <c r="BN389" s="124">
        <f>(BM389*$E389*$G389*$H389*$N389*$BN$13)</f>
        <v>0</v>
      </c>
      <c r="BO389" s="124">
        <v>0</v>
      </c>
      <c r="BP389" s="124">
        <f>(BO389*$E389*$G389*$H389*$N389*$BP$13)</f>
        <v>0</v>
      </c>
      <c r="BQ389" s="124"/>
      <c r="BR389" s="124">
        <f t="shared" si="1521"/>
        <v>0</v>
      </c>
      <c r="BS389" s="124"/>
      <c r="BT389" s="124">
        <f>(BS389*$E389*$G389*$H389*$N389*$BT$13)</f>
        <v>0</v>
      </c>
      <c r="BU389" s="124">
        <v>1</v>
      </c>
      <c r="BV389" s="124">
        <f t="shared" si="1522"/>
        <v>60073.641599999995</v>
      </c>
      <c r="BW389" s="124">
        <v>0</v>
      </c>
      <c r="BX389" s="129">
        <f t="shared" si="1523"/>
        <v>0</v>
      </c>
      <c r="BY389" s="124">
        <v>0</v>
      </c>
      <c r="BZ389" s="124">
        <f>(BY389*$E389*$G389*$H389*$M389*$BZ$13)</f>
        <v>0</v>
      </c>
      <c r="CA389" s="124">
        <v>0</v>
      </c>
      <c r="CB389" s="124">
        <f>(CA389*$E389*$G389*$H389*$M389*$CB$13)</f>
        <v>0</v>
      </c>
      <c r="CC389" s="124">
        <v>0</v>
      </c>
      <c r="CD389" s="124">
        <f>(CC389*$E389*$G389*$H389*$M389*$CD$13)</f>
        <v>0</v>
      </c>
      <c r="CE389" s="124"/>
      <c r="CF389" s="124">
        <f>(CE389*$E389*$G389*$H389*$N389*$CF$13)</f>
        <v>0</v>
      </c>
      <c r="CG389" s="124">
        <v>0</v>
      </c>
      <c r="CH389" s="124">
        <f>(CG389*$E389*$G389*$H389*$M389*$CH$13)</f>
        <v>0</v>
      </c>
      <c r="CI389" s="124"/>
      <c r="CJ389" s="124">
        <f>(CI389*$E389*$G389*$H389*$M389*$CJ$13)</f>
        <v>0</v>
      </c>
      <c r="CK389" s="124"/>
      <c r="CL389" s="124">
        <f>(CK389*$E389*$G389*$H389*$M389*$CL$13)</f>
        <v>0</v>
      </c>
      <c r="CM389" s="124"/>
      <c r="CN389" s="124">
        <f>(CM389*$E389*$G389*$H389*$M389*$CN$13)</f>
        <v>0</v>
      </c>
      <c r="CO389" s="124"/>
      <c r="CP389" s="124">
        <f>(CO389*$E389*$G389*$H389*$M389*$CP$13)</f>
        <v>0</v>
      </c>
      <c r="CQ389" s="124"/>
      <c r="CR389" s="124">
        <f>(CQ389*$E389*$G389*$H389*$M389*$CR$13)</f>
        <v>0</v>
      </c>
      <c r="CS389" s="124"/>
      <c r="CT389" s="124">
        <f>(CS389*$E389*$G389*$H389*$N389*$CT$13)</f>
        <v>0</v>
      </c>
      <c r="CU389" s="124"/>
      <c r="CV389" s="124">
        <f>(CU389*$E389*$G389*$H389*$N389*$CV$13)</f>
        <v>0</v>
      </c>
      <c r="CW389" s="124">
        <v>0</v>
      </c>
      <c r="CX389" s="124">
        <f>(CW389*$E389*$G389*$H389*$N389*$CX$13)</f>
        <v>0</v>
      </c>
      <c r="CY389" s="140">
        <v>0</v>
      </c>
      <c r="CZ389" s="124">
        <f>(CY389*$E389*$G389*$H389*$N389*$CZ$13)</f>
        <v>0</v>
      </c>
      <c r="DA389" s="124">
        <v>0</v>
      </c>
      <c r="DB389" s="129">
        <f>(DA389*$E389*$G389*$H389*$N389*$DB$13)</f>
        <v>0</v>
      </c>
      <c r="DC389" s="124">
        <v>0</v>
      </c>
      <c r="DD389" s="124">
        <f>(DC389*$E389*$G389*$H389*$N389*$DD$13)</f>
        <v>0</v>
      </c>
      <c r="DE389" s="141"/>
      <c r="DF389" s="124">
        <f>(DE389*$E389*$G389*$H389*$N389*$DF$13)</f>
        <v>0</v>
      </c>
      <c r="DG389" s="124"/>
      <c r="DH389" s="124">
        <f>(DG389*$E389*$G389*$H389*$N389*$DH$13)</f>
        <v>0</v>
      </c>
      <c r="DI389" s="124"/>
      <c r="DJ389" s="124">
        <f>(DI389*$E389*$G389*$H389*$O389*$DJ$13)</f>
        <v>0</v>
      </c>
      <c r="DK389" s="124"/>
      <c r="DL389" s="129">
        <f>(DK389*$E389*$G389*$H389*$P389*$DL$13)</f>
        <v>0</v>
      </c>
      <c r="DM389" s="124">
        <f t="shared" si="1528"/>
        <v>236</v>
      </c>
      <c r="DN389" s="124">
        <f t="shared" si="1528"/>
        <v>11761918.411599999</v>
      </c>
    </row>
    <row r="390" spans="1:118" ht="15.75" customHeight="1" x14ac:dyDescent="0.25">
      <c r="A390" s="104"/>
      <c r="B390" s="135">
        <v>341</v>
      </c>
      <c r="C390" s="235" t="s">
        <v>851</v>
      </c>
      <c r="D390" s="118" t="s">
        <v>852</v>
      </c>
      <c r="E390" s="107">
        <f t="shared" si="1312"/>
        <v>23460</v>
      </c>
      <c r="F390" s="108">
        <v>23500</v>
      </c>
      <c r="G390" s="136">
        <v>1.63</v>
      </c>
      <c r="H390" s="120">
        <v>1</v>
      </c>
      <c r="I390" s="121"/>
      <c r="J390" s="121"/>
      <c r="K390" s="121"/>
      <c r="L390" s="121"/>
      <c r="M390" s="122">
        <v>1.4</v>
      </c>
      <c r="N390" s="122">
        <v>1.68</v>
      </c>
      <c r="O390" s="122">
        <v>2.23</v>
      </c>
      <c r="P390" s="123">
        <v>2.57</v>
      </c>
      <c r="Q390" s="124">
        <v>11</v>
      </c>
      <c r="R390" s="124">
        <f t="shared" si="1451"/>
        <v>647874.25266666664</v>
      </c>
      <c r="S390" s="124">
        <v>0</v>
      </c>
      <c r="T390" s="124">
        <f t="shared" si="1392"/>
        <v>0</v>
      </c>
      <c r="U390" s="124"/>
      <c r="V390" s="124">
        <f>(U390*$E390*$G390*$H390*$M390*$V$13)</f>
        <v>0</v>
      </c>
      <c r="W390" s="124"/>
      <c r="X390" s="124">
        <f>(W390*$E390*$G390*$H390*$M390*$X$13)</f>
        <v>0</v>
      </c>
      <c r="Y390" s="124"/>
      <c r="Z390" s="124">
        <f t="shared" si="1467"/>
        <v>0</v>
      </c>
      <c r="AA390" s="124"/>
      <c r="AB390" s="124"/>
      <c r="AC390" s="124"/>
      <c r="AD390" s="124">
        <f>(AC390*$E390*$G390*$H390*$M390*$AD$13)</f>
        <v>0</v>
      </c>
      <c r="AE390" s="124"/>
      <c r="AF390" s="124"/>
      <c r="AG390" s="124"/>
      <c r="AH390" s="124">
        <f>(AG390*$E390*$G390*$H390*$M390*$AH$13)</f>
        <v>0</v>
      </c>
      <c r="AI390" s="124"/>
      <c r="AJ390" s="124"/>
      <c r="AK390" s="124">
        <v>12</v>
      </c>
      <c r="AL390" s="124">
        <f t="shared" si="1518"/>
        <v>706771.91199999989</v>
      </c>
      <c r="AM390" s="124"/>
      <c r="AN390" s="124">
        <f>(AM390*$E390*$G390*$H390*$M390*$AN$13)</f>
        <v>0</v>
      </c>
      <c r="AO390" s="124">
        <v>0</v>
      </c>
      <c r="AP390" s="124">
        <f>(AO390*$E390*$G390*$H390*$M390*$AP$13)</f>
        <v>0</v>
      </c>
      <c r="AQ390" s="124">
        <v>15</v>
      </c>
      <c r="AR390" s="124">
        <f t="shared" si="1520"/>
        <v>1060157.868</v>
      </c>
      <c r="AS390" s="140"/>
      <c r="AT390" s="124">
        <f>(AS390*$E390*$G390*$H390*$N390*$AT$13)/12*4+(AS390*$E390*$G390*$H390*$N390*$AT$15)/12*8</f>
        <v>0</v>
      </c>
      <c r="AU390" s="124">
        <v>0</v>
      </c>
      <c r="AV390" s="129">
        <f>(AU390*$E390*$G390*$H390*$N390*$AV$13)</f>
        <v>0</v>
      </c>
      <c r="AW390" s="124"/>
      <c r="AX390" s="124">
        <f>(AW390*$E390*$G390*$H390*$M390*$AX$13)</f>
        <v>0</v>
      </c>
      <c r="AY390" s="124"/>
      <c r="AZ390" s="124">
        <f>(AY390*$E390*$G390*$H390*$M390*$AZ$13)</f>
        <v>0</v>
      </c>
      <c r="BA390" s="124"/>
      <c r="BB390" s="124">
        <f>(BA390*$E390*$G390*$H390*$M390*$BB$13)</f>
        <v>0</v>
      </c>
      <c r="BC390" s="124">
        <v>0</v>
      </c>
      <c r="BD390" s="124">
        <f>(BC390*$E390*$G390*$H390*$M390*$BD$13)</f>
        <v>0</v>
      </c>
      <c r="BE390" s="124">
        <v>0</v>
      </c>
      <c r="BF390" s="124">
        <f>(BE390*$E390*$G390*$H390*$M390*$BF$13)</f>
        <v>0</v>
      </c>
      <c r="BG390" s="124">
        <v>0</v>
      </c>
      <c r="BH390" s="124">
        <f>(BG390*$E390*$G390*$H390*$M390*$BH$13)</f>
        <v>0</v>
      </c>
      <c r="BI390" s="124"/>
      <c r="BJ390" s="124">
        <f>(BI390*$E390*$G390*$H390*$M390*$BJ$13)</f>
        <v>0</v>
      </c>
      <c r="BK390" s="124"/>
      <c r="BL390" s="124">
        <f>(BK390*$E390*$G390*$H390*$N390*$BL$13)</f>
        <v>0</v>
      </c>
      <c r="BM390" s="124">
        <v>0</v>
      </c>
      <c r="BN390" s="124">
        <f>(BM390*$E390*$G390*$H390*$N390*$BN$13)</f>
        <v>0</v>
      </c>
      <c r="BO390" s="124">
        <v>0</v>
      </c>
      <c r="BP390" s="124">
        <f>(BO390*$E390*$G390*$H390*$N390*$BP$13)</f>
        <v>0</v>
      </c>
      <c r="BQ390" s="124">
        <v>1</v>
      </c>
      <c r="BR390" s="124">
        <f t="shared" si="1521"/>
        <v>64251.991999999991</v>
      </c>
      <c r="BS390" s="124"/>
      <c r="BT390" s="124">
        <f>(BS390*$E390*$G390*$H390*$N390*$BT$13)</f>
        <v>0</v>
      </c>
      <c r="BU390" s="124">
        <v>0</v>
      </c>
      <c r="BV390" s="124">
        <f t="shared" si="1522"/>
        <v>0</v>
      </c>
      <c r="BW390" s="124">
        <v>0</v>
      </c>
      <c r="BX390" s="129">
        <f>(BW390*$E390*$G390*$H390*$N390*$BX$13)</f>
        <v>0</v>
      </c>
      <c r="BY390" s="124">
        <v>0</v>
      </c>
      <c r="BZ390" s="124">
        <f>(BY390*$E390*$G390*$H390*$M390*$BZ$13)</f>
        <v>0</v>
      </c>
      <c r="CA390" s="124">
        <v>0</v>
      </c>
      <c r="CB390" s="124">
        <f>(CA390*$E390*$G390*$H390*$M390*$CB$13)</f>
        <v>0</v>
      </c>
      <c r="CC390" s="124">
        <v>0</v>
      </c>
      <c r="CD390" s="124">
        <f>(CC390*$E390*$G390*$H390*$M390*$CD$13)</f>
        <v>0</v>
      </c>
      <c r="CE390" s="124"/>
      <c r="CF390" s="124">
        <f>(CE390*$E390*$G390*$H390*$N390*$CF$13)</f>
        <v>0</v>
      </c>
      <c r="CG390" s="124">
        <v>0</v>
      </c>
      <c r="CH390" s="124">
        <f>(CG390*$E390*$G390*$H390*$M390*$CH$13)</f>
        <v>0</v>
      </c>
      <c r="CI390" s="124"/>
      <c r="CJ390" s="124">
        <f>(CI390*$E390*$G390*$H390*$M390*$CJ$13)</f>
        <v>0</v>
      </c>
      <c r="CK390" s="124"/>
      <c r="CL390" s="124">
        <f>(CK390*$E390*$G390*$H390*$M390*$CL$13)</f>
        <v>0</v>
      </c>
      <c r="CM390" s="124"/>
      <c r="CN390" s="124">
        <f>(CM390*$E390*$G390*$H390*$M390*$CN$13)</f>
        <v>0</v>
      </c>
      <c r="CO390" s="124"/>
      <c r="CP390" s="124">
        <f>(CO390*$E390*$G390*$H390*$M390*$CP$13)</f>
        <v>0</v>
      </c>
      <c r="CQ390" s="124"/>
      <c r="CR390" s="124">
        <f>(CQ390*$E390*$G390*$H390*$M390*$CR$13)</f>
        <v>0</v>
      </c>
      <c r="CS390" s="124"/>
      <c r="CT390" s="124">
        <f>(CS390*$E390*$G390*$H390*$N390*$CT$13)</f>
        <v>0</v>
      </c>
      <c r="CU390" s="124"/>
      <c r="CV390" s="124">
        <f>(CU390*$E390*$G390*$H390*$N390*$CV$13)</f>
        <v>0</v>
      </c>
      <c r="CW390" s="124">
        <v>0</v>
      </c>
      <c r="CX390" s="124">
        <f>(CW390*$E390*$G390*$H390*$N390*$CX$13)</f>
        <v>0</v>
      </c>
      <c r="CY390" s="140">
        <v>0</v>
      </c>
      <c r="CZ390" s="124">
        <f>(CY390*$E390*$G390*$H390*$N390*$CZ$13)</f>
        <v>0</v>
      </c>
      <c r="DA390" s="124">
        <v>0</v>
      </c>
      <c r="DB390" s="129">
        <f>(DA390*$E390*$G390*$H390*$N390*$DB$13)</f>
        <v>0</v>
      </c>
      <c r="DC390" s="124">
        <v>0</v>
      </c>
      <c r="DD390" s="124">
        <f>(DC390*$E390*$G390*$H390*$N390*$DD$13)</f>
        <v>0</v>
      </c>
      <c r="DE390" s="141"/>
      <c r="DF390" s="124">
        <f>(DE390*$E390*$G390*$H390*$N390*$DF$13)</f>
        <v>0</v>
      </c>
      <c r="DG390" s="124"/>
      <c r="DH390" s="124">
        <f>(DG390*$E390*$G390*$H390*$N390*$DH$13)</f>
        <v>0</v>
      </c>
      <c r="DI390" s="124"/>
      <c r="DJ390" s="124">
        <f>(DI390*$E390*$G390*$H390*$O390*$DJ$13)</f>
        <v>0</v>
      </c>
      <c r="DK390" s="124"/>
      <c r="DL390" s="129">
        <f>(DK390*$E390*$G390*$H390*$P390*$DL$13)</f>
        <v>0</v>
      </c>
      <c r="DM390" s="124">
        <f t="shared" si="1528"/>
        <v>39</v>
      </c>
      <c r="DN390" s="124">
        <f t="shared" si="1528"/>
        <v>2479056.0246666665</v>
      </c>
    </row>
    <row r="391" spans="1:118" ht="15.75" customHeight="1" x14ac:dyDescent="0.25">
      <c r="A391" s="104"/>
      <c r="B391" s="135">
        <v>342</v>
      </c>
      <c r="C391" s="235" t="s">
        <v>853</v>
      </c>
      <c r="D391" s="118" t="s">
        <v>854</v>
      </c>
      <c r="E391" s="107">
        <f t="shared" si="1312"/>
        <v>23460</v>
      </c>
      <c r="F391" s="108">
        <v>23500</v>
      </c>
      <c r="G391" s="120">
        <v>1.9</v>
      </c>
      <c r="H391" s="120">
        <v>1</v>
      </c>
      <c r="I391" s="121"/>
      <c r="J391" s="121"/>
      <c r="K391" s="121"/>
      <c r="L391" s="121"/>
      <c r="M391" s="122">
        <v>1.4</v>
      </c>
      <c r="N391" s="122">
        <v>1.68</v>
      </c>
      <c r="O391" s="122">
        <v>2.23</v>
      </c>
      <c r="P391" s="123">
        <v>2.57</v>
      </c>
      <c r="Q391" s="124">
        <v>7</v>
      </c>
      <c r="R391" s="124">
        <f t="shared" si="1451"/>
        <v>480575.99333333329</v>
      </c>
      <c r="S391" s="124">
        <v>5</v>
      </c>
      <c r="T391" s="124">
        <f t="shared" si="1392"/>
        <v>343268.56666666677</v>
      </c>
      <c r="U391" s="124"/>
      <c r="V391" s="124">
        <f>(U391*$E391*$G391*$H391*$M391*$V$13)</f>
        <v>0</v>
      </c>
      <c r="W391" s="124"/>
      <c r="X391" s="124">
        <f>(W391*$E391*$G391*$H391*$M391*$X$13)</f>
        <v>0</v>
      </c>
      <c r="Y391" s="124"/>
      <c r="Z391" s="124">
        <f t="shared" si="1467"/>
        <v>0</v>
      </c>
      <c r="AA391" s="124"/>
      <c r="AB391" s="124"/>
      <c r="AC391" s="124"/>
      <c r="AD391" s="124">
        <f>(AC391*$E391*$G391*$H391*$M391*$AD$13)</f>
        <v>0</v>
      </c>
      <c r="AE391" s="124"/>
      <c r="AF391" s="124"/>
      <c r="AG391" s="124"/>
      <c r="AH391" s="124">
        <f>(AG391*$E391*$G391*$H391*$M391*$AH$13)</f>
        <v>0</v>
      </c>
      <c r="AI391" s="124"/>
      <c r="AJ391" s="124"/>
      <c r="AK391" s="124">
        <v>6</v>
      </c>
      <c r="AL391" s="124">
        <f t="shared" si="1518"/>
        <v>411922.28</v>
      </c>
      <c r="AM391" s="124"/>
      <c r="AN391" s="124">
        <f>(AM391*$E391*$G391*$H391*$M391*$AN$13)</f>
        <v>0</v>
      </c>
      <c r="AO391" s="124">
        <v>0</v>
      </c>
      <c r="AP391" s="124">
        <f>(AO391*$E391*$G391*$H391*$M391*$AP$13)</f>
        <v>0</v>
      </c>
      <c r="AQ391" s="124">
        <v>10</v>
      </c>
      <c r="AR391" s="124">
        <f t="shared" si="1520"/>
        <v>823844.56</v>
      </c>
      <c r="AS391" s="140">
        <v>0</v>
      </c>
      <c r="AT391" s="124">
        <f>(AS391*$E391*$G391*$H391*$N391*$AT$13)/12*4+(AS391*$E391*$G391*$H391*$N391*$AT$15)/12*8</f>
        <v>0</v>
      </c>
      <c r="AU391" s="124">
        <v>0</v>
      </c>
      <c r="AV391" s="129">
        <f>(AU391*$E391*$G391*$H391*$N391*$AV$13)</f>
        <v>0</v>
      </c>
      <c r="AW391" s="124"/>
      <c r="AX391" s="124">
        <f>(AW391*$E391*$G391*$H391*$M391*$AX$13)</f>
        <v>0</v>
      </c>
      <c r="AY391" s="124">
        <v>0</v>
      </c>
      <c r="AZ391" s="124">
        <f>(AY391*$E391*$G391*$H391*$M391*$AZ$13)</f>
        <v>0</v>
      </c>
      <c r="BA391" s="124"/>
      <c r="BB391" s="124">
        <f>(BA391*$E391*$G391*$H391*$M391*$BB$13)</f>
        <v>0</v>
      </c>
      <c r="BC391" s="124">
        <v>0</v>
      </c>
      <c r="BD391" s="124">
        <f>(BC391*$E391*$G391*$H391*$M391*$BD$13)</f>
        <v>0</v>
      </c>
      <c r="BE391" s="124">
        <v>0</v>
      </c>
      <c r="BF391" s="124">
        <f>(BE391*$E391*$G391*$H391*$M391*$BF$13)</f>
        <v>0</v>
      </c>
      <c r="BG391" s="124">
        <v>0</v>
      </c>
      <c r="BH391" s="124">
        <f>(BG391*$E391*$G391*$H391*$M391*$BH$13)</f>
        <v>0</v>
      </c>
      <c r="BI391" s="124"/>
      <c r="BJ391" s="124">
        <f>(BI391*$E391*$G391*$H391*$M391*$BJ$13)</f>
        <v>0</v>
      </c>
      <c r="BK391" s="124"/>
      <c r="BL391" s="124">
        <f>(BK391*$E391*$G391*$H391*$N391*$BL$13)</f>
        <v>0</v>
      </c>
      <c r="BM391" s="124">
        <v>0</v>
      </c>
      <c r="BN391" s="124">
        <f>(BM391*$E391*$G391*$H391*$N391*$BN$13)</f>
        <v>0</v>
      </c>
      <c r="BO391" s="124">
        <v>0</v>
      </c>
      <c r="BP391" s="124">
        <f>(BO391*$E391*$G391*$H391*$N391*$BP$13)</f>
        <v>0</v>
      </c>
      <c r="BQ391" s="124"/>
      <c r="BR391" s="124">
        <f t="shared" si="1521"/>
        <v>0</v>
      </c>
      <c r="BS391" s="124"/>
      <c r="BT391" s="124">
        <f>(BS391*$E391*$G391*$H391*$N391*$BT$13)</f>
        <v>0</v>
      </c>
      <c r="BU391" s="124">
        <v>0</v>
      </c>
      <c r="BV391" s="124">
        <f>(BU391*$E391*$G391*$H391*$N391*$BV$13)</f>
        <v>0</v>
      </c>
      <c r="BW391" s="124">
        <v>0</v>
      </c>
      <c r="BX391" s="129">
        <f>(BW391*$E391*$G391*$H391*$N391*$BX$13)</f>
        <v>0</v>
      </c>
      <c r="BY391" s="124">
        <v>0</v>
      </c>
      <c r="BZ391" s="124">
        <f>(BY391*$E391*$G391*$H391*$M391*$BZ$13)</f>
        <v>0</v>
      </c>
      <c r="CA391" s="124">
        <v>0</v>
      </c>
      <c r="CB391" s="124">
        <f>(CA391*$E391*$G391*$H391*$M391*$CB$13)</f>
        <v>0</v>
      </c>
      <c r="CC391" s="124">
        <v>0</v>
      </c>
      <c r="CD391" s="124">
        <f>(CC391*$E391*$G391*$H391*$M391*$CD$13)</f>
        <v>0</v>
      </c>
      <c r="CE391" s="124"/>
      <c r="CF391" s="124">
        <f>(CE391*$E391*$G391*$H391*$N391*$CF$13)</f>
        <v>0</v>
      </c>
      <c r="CG391" s="124">
        <v>0</v>
      </c>
      <c r="CH391" s="124">
        <f>(CG391*$E391*$G391*$H391*$M391*$CH$13)</f>
        <v>0</v>
      </c>
      <c r="CI391" s="124"/>
      <c r="CJ391" s="124">
        <f>(CI391*$E391*$G391*$H391*$M391*$CJ$13)</f>
        <v>0</v>
      </c>
      <c r="CK391" s="124"/>
      <c r="CL391" s="124">
        <f>(CK391*$E391*$G391*$H391*$M391*$CL$13)</f>
        <v>0</v>
      </c>
      <c r="CM391" s="124"/>
      <c r="CN391" s="124">
        <f>(CM391*$E391*$G391*$H391*$M391*$CN$13)</f>
        <v>0</v>
      </c>
      <c r="CO391" s="124"/>
      <c r="CP391" s="124">
        <f>(CO391*$E391*$G391*$H391*$M391*$CP$13)</f>
        <v>0</v>
      </c>
      <c r="CQ391" s="124"/>
      <c r="CR391" s="124">
        <f>(CQ391*$E391*$G391*$H391*$M391*$CR$13)</f>
        <v>0</v>
      </c>
      <c r="CS391" s="124"/>
      <c r="CT391" s="124">
        <f>(CS391*$E391*$G391*$H391*$N391*$CT$13)</f>
        <v>0</v>
      </c>
      <c r="CU391" s="124"/>
      <c r="CV391" s="124">
        <f>(CU391*$E391*$G391*$H391*$N391*$CV$13)</f>
        <v>0</v>
      </c>
      <c r="CW391" s="124">
        <v>0</v>
      </c>
      <c r="CX391" s="124">
        <f>(CW391*$E391*$G391*$H391*$N391*$CX$13)</f>
        <v>0</v>
      </c>
      <c r="CY391" s="140">
        <v>0</v>
      </c>
      <c r="CZ391" s="124">
        <f>(CY391*$E391*$G391*$H391*$N391*$CZ$13)</f>
        <v>0</v>
      </c>
      <c r="DA391" s="124">
        <v>0</v>
      </c>
      <c r="DB391" s="129">
        <f>(DA391*$E391*$G391*$H391*$N391*$DB$13)</f>
        <v>0</v>
      </c>
      <c r="DC391" s="124">
        <v>0</v>
      </c>
      <c r="DD391" s="124">
        <f>(DC391*$E391*$G391*$H391*$N391*$DD$13)</f>
        <v>0</v>
      </c>
      <c r="DE391" s="141"/>
      <c r="DF391" s="124">
        <f>(DE391*$E391*$G391*$H391*$N391*$DF$13)</f>
        <v>0</v>
      </c>
      <c r="DG391" s="124"/>
      <c r="DH391" s="124">
        <f>(DG391*$E391*$G391*$H391*$N391*$DH$13)</f>
        <v>0</v>
      </c>
      <c r="DI391" s="124"/>
      <c r="DJ391" s="124">
        <f>(DI391*$E391*$G391*$H391*$O391*$DJ$13)</f>
        <v>0</v>
      </c>
      <c r="DK391" s="124"/>
      <c r="DL391" s="129">
        <f>(DK391*$E391*$G391*$H391*$P391*$DL$13)</f>
        <v>0</v>
      </c>
      <c r="DM391" s="124">
        <f t="shared" si="1528"/>
        <v>28</v>
      </c>
      <c r="DN391" s="124">
        <f t="shared" si="1528"/>
        <v>2059611.4000000001</v>
      </c>
    </row>
    <row r="392" spans="1:118" s="236" customFormat="1" ht="15.75" customHeight="1" x14ac:dyDescent="0.25">
      <c r="A392" s="104">
        <v>35</v>
      </c>
      <c r="B392" s="143"/>
      <c r="C392" s="143"/>
      <c r="D392" s="106" t="s">
        <v>855</v>
      </c>
      <c r="E392" s="107">
        <f t="shared" si="1312"/>
        <v>23460</v>
      </c>
      <c r="F392" s="108">
        <v>23500</v>
      </c>
      <c r="G392" s="144"/>
      <c r="H392" s="120"/>
      <c r="I392" s="121"/>
      <c r="J392" s="121"/>
      <c r="K392" s="121"/>
      <c r="L392" s="121"/>
      <c r="M392" s="133">
        <v>1.4</v>
      </c>
      <c r="N392" s="133">
        <v>1.68</v>
      </c>
      <c r="O392" s="133">
        <v>2.23</v>
      </c>
      <c r="P392" s="134">
        <v>2.57</v>
      </c>
      <c r="Q392" s="115">
        <f>SUM(Q393:Q401)</f>
        <v>823</v>
      </c>
      <c r="R392" s="115">
        <f t="shared" ref="R392:Z392" si="1529">SUM(R393:R401)</f>
        <v>43021307.457333341</v>
      </c>
      <c r="S392" s="115">
        <f t="shared" si="1529"/>
        <v>37</v>
      </c>
      <c r="T392" s="115">
        <f t="shared" si="1529"/>
        <v>2003604.4233333333</v>
      </c>
      <c r="U392" s="115">
        <f t="shared" si="1529"/>
        <v>139</v>
      </c>
      <c r="V392" s="115">
        <f t="shared" si="1529"/>
        <v>8808732.6159466673</v>
      </c>
      <c r="W392" s="115">
        <f t="shared" si="1529"/>
        <v>0</v>
      </c>
      <c r="X392" s="115">
        <f t="shared" si="1529"/>
        <v>0</v>
      </c>
      <c r="Y392" s="115">
        <f t="shared" si="1529"/>
        <v>3</v>
      </c>
      <c r="Z392" s="115">
        <f t="shared" si="1529"/>
        <v>156295.66399999999</v>
      </c>
      <c r="AA392" s="115"/>
      <c r="AB392" s="115"/>
      <c r="AC392" s="115">
        <f t="shared" ref="AC392:AH392" si="1530">SUM(AC393:AC401)</f>
        <v>0</v>
      </c>
      <c r="AD392" s="115">
        <f t="shared" si="1530"/>
        <v>0</v>
      </c>
      <c r="AE392" s="115">
        <f t="shared" si="1530"/>
        <v>0</v>
      </c>
      <c r="AF392" s="115">
        <f t="shared" si="1530"/>
        <v>0</v>
      </c>
      <c r="AG392" s="115">
        <f t="shared" si="1530"/>
        <v>150</v>
      </c>
      <c r="AH392" s="115">
        <f t="shared" si="1530"/>
        <v>7987317.543333333</v>
      </c>
      <c r="AI392" s="115"/>
      <c r="AJ392" s="115"/>
      <c r="AK392" s="115">
        <f t="shared" ref="AK392:CV392" si="1531">SUM(AK393:AK401)</f>
        <v>0</v>
      </c>
      <c r="AL392" s="115">
        <f t="shared" si="1531"/>
        <v>0</v>
      </c>
      <c r="AM392" s="115">
        <f t="shared" si="1531"/>
        <v>117</v>
      </c>
      <c r="AN392" s="115">
        <f t="shared" si="1531"/>
        <v>6137280.6366666667</v>
      </c>
      <c r="AO392" s="115">
        <f t="shared" si="1531"/>
        <v>167</v>
      </c>
      <c r="AP392" s="115">
        <f t="shared" si="1531"/>
        <v>8491018.9979999997</v>
      </c>
      <c r="AQ392" s="115">
        <f t="shared" si="1531"/>
        <v>278</v>
      </c>
      <c r="AR392" s="115">
        <f t="shared" si="1531"/>
        <v>17837535.531199995</v>
      </c>
      <c r="AS392" s="115">
        <f t="shared" si="1531"/>
        <v>0</v>
      </c>
      <c r="AT392" s="115">
        <f t="shared" si="1531"/>
        <v>0</v>
      </c>
      <c r="AU392" s="115">
        <f t="shared" si="1531"/>
        <v>27</v>
      </c>
      <c r="AV392" s="115">
        <f t="shared" si="1531"/>
        <v>1601727.2656</v>
      </c>
      <c r="AW392" s="115">
        <f t="shared" si="1531"/>
        <v>0</v>
      </c>
      <c r="AX392" s="115">
        <f t="shared" si="1531"/>
        <v>0</v>
      </c>
      <c r="AY392" s="115">
        <f t="shared" si="1531"/>
        <v>0</v>
      </c>
      <c r="AZ392" s="115">
        <f t="shared" si="1531"/>
        <v>0</v>
      </c>
      <c r="BA392" s="115">
        <f t="shared" si="1531"/>
        <v>0</v>
      </c>
      <c r="BB392" s="115">
        <f t="shared" si="1531"/>
        <v>0</v>
      </c>
      <c r="BC392" s="115">
        <f t="shared" si="1531"/>
        <v>0</v>
      </c>
      <c r="BD392" s="115">
        <f t="shared" si="1531"/>
        <v>0</v>
      </c>
      <c r="BE392" s="115">
        <f t="shared" si="1531"/>
        <v>0</v>
      </c>
      <c r="BF392" s="115">
        <f t="shared" si="1531"/>
        <v>0</v>
      </c>
      <c r="BG392" s="115">
        <f t="shared" si="1531"/>
        <v>0</v>
      </c>
      <c r="BH392" s="115">
        <f t="shared" si="1531"/>
        <v>0</v>
      </c>
      <c r="BI392" s="115">
        <f t="shared" si="1531"/>
        <v>35</v>
      </c>
      <c r="BJ392" s="115">
        <f t="shared" si="1531"/>
        <v>2018616.264</v>
      </c>
      <c r="BK392" s="115">
        <f t="shared" si="1531"/>
        <v>16</v>
      </c>
      <c r="BL392" s="115">
        <f t="shared" si="1531"/>
        <v>875876.848</v>
      </c>
      <c r="BM392" s="115">
        <f t="shared" si="1531"/>
        <v>4</v>
      </c>
      <c r="BN392" s="115">
        <f t="shared" si="1531"/>
        <v>256219.59999999998</v>
      </c>
      <c r="BO392" s="115">
        <f t="shared" si="1531"/>
        <v>0</v>
      </c>
      <c r="BP392" s="115">
        <f t="shared" si="1531"/>
        <v>0</v>
      </c>
      <c r="BQ392" s="115">
        <f t="shared" si="1531"/>
        <v>67</v>
      </c>
      <c r="BR392" s="115">
        <f t="shared" si="1531"/>
        <v>3805452.3360000001</v>
      </c>
      <c r="BS392" s="115">
        <f t="shared" si="1531"/>
        <v>125</v>
      </c>
      <c r="BT392" s="115">
        <f t="shared" si="1531"/>
        <v>6371944.9416000005</v>
      </c>
      <c r="BU392" s="115">
        <f t="shared" si="1531"/>
        <v>99</v>
      </c>
      <c r="BV392" s="115">
        <f t="shared" si="1531"/>
        <v>7090581.7919999985</v>
      </c>
      <c r="BW392" s="115">
        <f t="shared" si="1531"/>
        <v>88</v>
      </c>
      <c r="BX392" s="115">
        <f t="shared" si="1531"/>
        <v>5408992.8479999993</v>
      </c>
      <c r="BY392" s="115">
        <f t="shared" si="1531"/>
        <v>0</v>
      </c>
      <c r="BZ392" s="115">
        <f t="shared" si="1531"/>
        <v>0</v>
      </c>
      <c r="CA392" s="115">
        <f t="shared" si="1531"/>
        <v>240</v>
      </c>
      <c r="CB392" s="115">
        <f t="shared" si="1531"/>
        <v>8980825.4666666649</v>
      </c>
      <c r="CC392" s="115">
        <f t="shared" si="1531"/>
        <v>0</v>
      </c>
      <c r="CD392" s="115">
        <f t="shared" si="1531"/>
        <v>0</v>
      </c>
      <c r="CE392" s="115">
        <f t="shared" si="1531"/>
        <v>102</v>
      </c>
      <c r="CF392" s="115">
        <f t="shared" si="1531"/>
        <v>5873735.784</v>
      </c>
      <c r="CG392" s="115">
        <f t="shared" si="1531"/>
        <v>0</v>
      </c>
      <c r="CH392" s="115">
        <f t="shared" si="1531"/>
        <v>0</v>
      </c>
      <c r="CI392" s="115">
        <f t="shared" si="1531"/>
        <v>0</v>
      </c>
      <c r="CJ392" s="115">
        <f t="shared" si="1531"/>
        <v>0</v>
      </c>
      <c r="CK392" s="115">
        <f t="shared" si="1531"/>
        <v>76</v>
      </c>
      <c r="CL392" s="115">
        <f t="shared" si="1531"/>
        <v>2975826.4106666669</v>
      </c>
      <c r="CM392" s="115">
        <f t="shared" si="1531"/>
        <v>12</v>
      </c>
      <c r="CN392" s="115">
        <f t="shared" si="1531"/>
        <v>556456.41333333321</v>
      </c>
      <c r="CO392" s="115">
        <f t="shared" si="1531"/>
        <v>76</v>
      </c>
      <c r="CP392" s="115">
        <f t="shared" si="1531"/>
        <v>3278034.1439999999</v>
      </c>
      <c r="CQ392" s="115">
        <f t="shared" si="1531"/>
        <v>32</v>
      </c>
      <c r="CR392" s="115">
        <f t="shared" si="1531"/>
        <v>1411835.6933333331</v>
      </c>
      <c r="CS392" s="115">
        <f t="shared" si="1531"/>
        <v>284</v>
      </c>
      <c r="CT392" s="115">
        <f t="shared" si="1531"/>
        <v>16031857.464000002</v>
      </c>
      <c r="CU392" s="115">
        <f t="shared" si="1531"/>
        <v>50</v>
      </c>
      <c r="CV392" s="115">
        <f t="shared" si="1531"/>
        <v>2010338.4</v>
      </c>
      <c r="CW392" s="115">
        <f t="shared" ref="CW392:DN392" si="1532">SUM(CW393:CW401)</f>
        <v>0</v>
      </c>
      <c r="CX392" s="115">
        <f t="shared" si="1532"/>
        <v>0</v>
      </c>
      <c r="CY392" s="115">
        <f t="shared" si="1532"/>
        <v>0</v>
      </c>
      <c r="CZ392" s="115">
        <f t="shared" si="1532"/>
        <v>0</v>
      </c>
      <c r="DA392" s="115">
        <f t="shared" si="1532"/>
        <v>0</v>
      </c>
      <c r="DB392" s="115">
        <f t="shared" si="1532"/>
        <v>0</v>
      </c>
      <c r="DC392" s="115">
        <f t="shared" si="1532"/>
        <v>0</v>
      </c>
      <c r="DD392" s="115">
        <f t="shared" si="1532"/>
        <v>0</v>
      </c>
      <c r="DE392" s="115">
        <f t="shared" si="1532"/>
        <v>0</v>
      </c>
      <c r="DF392" s="115">
        <f t="shared" si="1532"/>
        <v>0</v>
      </c>
      <c r="DG392" s="115">
        <f t="shared" si="1532"/>
        <v>52</v>
      </c>
      <c r="DH392" s="115">
        <f t="shared" si="1532"/>
        <v>3017084.3360000001</v>
      </c>
      <c r="DI392" s="115">
        <f t="shared" si="1532"/>
        <v>6</v>
      </c>
      <c r="DJ392" s="115">
        <f t="shared" si="1532"/>
        <v>256174.55039999998</v>
      </c>
      <c r="DK392" s="115">
        <f t="shared" si="1532"/>
        <v>22</v>
      </c>
      <c r="DL392" s="115">
        <f t="shared" si="1532"/>
        <v>1315039.1194666666</v>
      </c>
      <c r="DM392" s="115">
        <f t="shared" si="1532"/>
        <v>3127</v>
      </c>
      <c r="DN392" s="115">
        <f t="shared" si="1532"/>
        <v>167579712.54688004</v>
      </c>
    </row>
    <row r="393" spans="1:118" ht="15.75" customHeight="1" x14ac:dyDescent="0.25">
      <c r="A393" s="104"/>
      <c r="B393" s="135">
        <v>343</v>
      </c>
      <c r="C393" s="235" t="s">
        <v>856</v>
      </c>
      <c r="D393" s="118" t="s">
        <v>857</v>
      </c>
      <c r="E393" s="107">
        <f t="shared" si="1312"/>
        <v>23460</v>
      </c>
      <c r="F393" s="108">
        <v>23500</v>
      </c>
      <c r="G393" s="136">
        <v>1.02</v>
      </c>
      <c r="H393" s="120">
        <v>1</v>
      </c>
      <c r="I393" s="121"/>
      <c r="J393" s="121"/>
      <c r="K393" s="121"/>
      <c r="L393" s="121"/>
      <c r="M393" s="122">
        <v>1.4</v>
      </c>
      <c r="N393" s="122">
        <v>1.68</v>
      </c>
      <c r="O393" s="122">
        <v>2.23</v>
      </c>
      <c r="P393" s="123">
        <v>2.57</v>
      </c>
      <c r="Q393" s="124">
        <v>58</v>
      </c>
      <c r="R393" s="124">
        <f t="shared" si="1451"/>
        <v>2137659.8320000004</v>
      </c>
      <c r="S393" s="124">
        <v>0</v>
      </c>
      <c r="T393" s="124">
        <f t="shared" si="1392"/>
        <v>0</v>
      </c>
      <c r="U393" s="124"/>
      <c r="V393" s="124">
        <f t="shared" ref="V393:V401" si="1533">(U393*$E393*$G393*$H393*$M393*$V$13)/12*11+(U393*$F393*$G393*$H393*$M393*$V$13)/12</f>
        <v>0</v>
      </c>
      <c r="W393" s="124"/>
      <c r="X393" s="124">
        <f t="shared" ref="X393:X401" si="1534">(W393*$E393*$G393*$H393*$M393*$X$13)</f>
        <v>0</v>
      </c>
      <c r="Y393" s="124">
        <v>0</v>
      </c>
      <c r="Z393" s="124">
        <f t="shared" si="1467"/>
        <v>0</v>
      </c>
      <c r="AA393" s="124"/>
      <c r="AB393" s="124"/>
      <c r="AC393" s="124"/>
      <c r="AD393" s="124">
        <f t="shared" ref="AD393:AD401" si="1535">(AC393*$E393*$G393*$H393*$M393*$AD$13)</f>
        <v>0</v>
      </c>
      <c r="AE393" s="124"/>
      <c r="AF393" s="124"/>
      <c r="AG393" s="124">
        <v>4</v>
      </c>
      <c r="AH393" s="124">
        <f t="shared" ref="AH393:AH401" si="1536">(AG393*$E393*$G393*$H393*$M393*$AH$13)/12*11+(AG393*$F393*$G393*$H393*$M393*$AH$13)/12</f>
        <v>147424.81600000002</v>
      </c>
      <c r="AI393" s="124"/>
      <c r="AJ393" s="124"/>
      <c r="AK393" s="125"/>
      <c r="AL393" s="124">
        <f t="shared" ref="AL393:AL401" si="1537">(AK393*$E393*$G393*$H393*$M393*$AL$13)</f>
        <v>0</v>
      </c>
      <c r="AM393" s="124">
        <v>5</v>
      </c>
      <c r="AN393" s="124">
        <f t="shared" ref="AN393:AN400" si="1538">(AM393*$E393*$G393*$H393*$M393*$AN$13)/12*11+(AM393*$F393*$G393*$H393*$M393*$AN$13)/12</f>
        <v>184281.02</v>
      </c>
      <c r="AO393" s="124">
        <v>27</v>
      </c>
      <c r="AP393" s="124">
        <f t="shared" ref="AP393:AP399" si="1539">(AO393*$E393*$G393*$H393*$M393*$AP$13)/12*11+(AO393*$F393*$G393*$H393*$M393*$AP$13)/12</f>
        <v>995117.50800000003</v>
      </c>
      <c r="AQ393" s="124">
        <v>4</v>
      </c>
      <c r="AR393" s="124">
        <f t="shared" ref="AR393:AR396" si="1540">(AQ393*$E393*$G393*$H393*$N393*$AR$13)/12*11+(AQ393*$F393*$G393*$H393*$N393*$AR$13)/12</f>
        <v>176909.77919999999</v>
      </c>
      <c r="AS393" s="140">
        <v>0</v>
      </c>
      <c r="AT393" s="124">
        <f t="shared" ref="AT393:AT401" si="1541">(AS393*$E393*$G393*$H393*$N393*$AT$13)/12*4+(AS393*$E393*$G393*$H393*$N393*$AT$15)/12*8</f>
        <v>0</v>
      </c>
      <c r="AU393" s="124">
        <v>7</v>
      </c>
      <c r="AV393" s="129">
        <f t="shared" ref="AV393:AV394" si="1542">(AU393*$E393*$G393*$H393*$N393*$AV$13)/12*11+(AU393*$F393*$G393*$H393*$N393*$AV$13)/12</f>
        <v>309592.11360000004</v>
      </c>
      <c r="AW393" s="124"/>
      <c r="AX393" s="124">
        <f t="shared" ref="AX393:AX401" si="1543">(AW393*$E393*$G393*$H393*$M393*$AX$13)</f>
        <v>0</v>
      </c>
      <c r="AY393" s="124"/>
      <c r="AZ393" s="124">
        <f t="shared" ref="AZ393:AZ401" si="1544">(AY393*$E393*$G393*$H393*$M393*$AZ$13)</f>
        <v>0</v>
      </c>
      <c r="BA393" s="124"/>
      <c r="BB393" s="124">
        <f t="shared" ref="BB393:BB401" si="1545">(BA393*$E393*$G393*$H393*$M393*$BB$13)</f>
        <v>0</v>
      </c>
      <c r="BC393" s="124">
        <v>0</v>
      </c>
      <c r="BD393" s="124">
        <f t="shared" ref="BD393:BD401" si="1546">(BC393*$E393*$G393*$H393*$M393*$BD$13)</f>
        <v>0</v>
      </c>
      <c r="BE393" s="124">
        <v>0</v>
      </c>
      <c r="BF393" s="124">
        <f t="shared" ref="BF393:BF401" si="1547">(BE393*$E393*$G393*$H393*$M393*$BF$13)</f>
        <v>0</v>
      </c>
      <c r="BG393" s="124">
        <v>0</v>
      </c>
      <c r="BH393" s="124">
        <f t="shared" ref="BH393:BH401" si="1548">(BG393*$E393*$G393*$H393*$M393*$BH$13)</f>
        <v>0</v>
      </c>
      <c r="BI393" s="124">
        <v>2</v>
      </c>
      <c r="BJ393" s="124">
        <f t="shared" ref="BJ393:BJ396" si="1549">(BI393*$E393*$G393*$H393*$M393*$BJ$13)/12*11+(BI393*$F393*$G393*$H393*$M393*$BJ$13)/12</f>
        <v>80413.535999999993</v>
      </c>
      <c r="BK393" s="124">
        <v>5</v>
      </c>
      <c r="BL393" s="124">
        <f t="shared" ref="BL393:BL399" si="1550">(BK393*$E393*$G393*$H393*$N393*$BL$13)/12*11+(BK393*$F393*$G393*$H393*$N393*$BL$13)/12</f>
        <v>221137.22399999999</v>
      </c>
      <c r="BM393" s="124"/>
      <c r="BN393" s="124">
        <f t="shared" ref="BN393:BN398" si="1551">(BM393*$E393*$G393*$H393*$N393*$BN$13)</f>
        <v>0</v>
      </c>
      <c r="BO393" s="124">
        <v>0</v>
      </c>
      <c r="BP393" s="124">
        <f t="shared" ref="BP393:BP401" si="1552">(BO393*$E393*$G393*$H393*$N393*$BP$13)</f>
        <v>0</v>
      </c>
      <c r="BQ393" s="124">
        <v>7</v>
      </c>
      <c r="BR393" s="124">
        <f t="shared" ref="BR393:BR396" si="1553">(BQ393*$E393*$G393*$H393*$N393*$BR$13)/12*11+(BQ393*$F393*$G393*$H393*$N393*$BR$13)/12</f>
        <v>281447.37599999999</v>
      </c>
      <c r="BS393" s="124">
        <v>18</v>
      </c>
      <c r="BT393" s="124">
        <f t="shared" ref="BT393:BT397" si="1554">(BS393*$E393*$G393*$H393*$N393*$BT$13)/12*11+(BS393*$F393*$G393*$H393*$N393*$BT$13)/12</f>
        <v>651349.64160000009</v>
      </c>
      <c r="BU393" s="124">
        <v>2</v>
      </c>
      <c r="BV393" s="124">
        <f t="shared" ref="BV393:BV401" si="1555">(BU393*$E393*$G393*$H393*$N393*$BV$13)/12*11+(BU393*$F393*$G393*$H393*$N393*$BV$13)/12</f>
        <v>96496.243199999983</v>
      </c>
      <c r="BW393" s="124">
        <v>7</v>
      </c>
      <c r="BX393" s="129">
        <f t="shared" ref="BX393:BX400" si="1556">(BW393*$E393*$G393*$H393*$N393*$BX$13)/12*11+(BW393*$F393*$G393*$H393*$N393*$BX$13)/12</f>
        <v>337736.85119999992</v>
      </c>
      <c r="BY393" s="124">
        <v>0</v>
      </c>
      <c r="BZ393" s="124">
        <f t="shared" ref="BZ393:BZ401" si="1557">(BY393*$E393*$G393*$H393*$M393*$BZ$13)</f>
        <v>0</v>
      </c>
      <c r="CA393" s="124">
        <v>0</v>
      </c>
      <c r="CB393" s="124">
        <f t="shared" ref="CB393:CB398" si="1558">(CA393*$E393*$G393*$H393*$M393*$CB$13)</f>
        <v>0</v>
      </c>
      <c r="CC393" s="124">
        <v>0</v>
      </c>
      <c r="CD393" s="124">
        <f t="shared" ref="CD393:CD401" si="1559">(CC393*$E393*$G393*$H393*$M393*$CD$13)</f>
        <v>0</v>
      </c>
      <c r="CE393" s="124">
        <v>4</v>
      </c>
      <c r="CF393" s="124">
        <f t="shared" ref="CF393:CF400" si="1560">(CE393*$E393*$G393*$H393*$N393*$CF$13)/12*11+(CE393*$F393*$G393*$H393*$N393*$CF$13)/12</f>
        <v>160827.07199999999</v>
      </c>
      <c r="CG393" s="124"/>
      <c r="CH393" s="124">
        <f t="shared" ref="CH393:CH401" si="1561">(CG393*$E393*$G393*$H393*$M393*$CH$13)</f>
        <v>0</v>
      </c>
      <c r="CI393" s="124"/>
      <c r="CJ393" s="124">
        <f t="shared" ref="CJ393:CJ401" si="1562">(CI393*$E393*$G393*$H393*$M393*$CJ$13)</f>
        <v>0</v>
      </c>
      <c r="CK393" s="124"/>
      <c r="CL393" s="124">
        <f>(CK393*$E393*$G393*$H393*$M393*$CL$13)</f>
        <v>0</v>
      </c>
      <c r="CM393" s="124">
        <v>2</v>
      </c>
      <c r="CN393" s="124">
        <f t="shared" ref="CN393:CN394" si="1563">(CM393*$E393*$G393*$H393*$M393*$CN$13)/12*11+(CM393*$F393*$G393*$H393*$M393*$CN$13)/12</f>
        <v>67011.28</v>
      </c>
      <c r="CO393" s="124">
        <v>4</v>
      </c>
      <c r="CP393" s="124">
        <f t="shared" ref="CP393:CP396" si="1564">(CO393*$E393*$G393*$H393*$M393*$CP$13)/12*11+(CO393*$F393*$G393*$H393*$M393*$CP$13)/12</f>
        <v>120620.30399999999</v>
      </c>
      <c r="CQ393" s="124">
        <v>10</v>
      </c>
      <c r="CR393" s="124">
        <f t="shared" ref="CR393:CR394" si="1565">(CQ393*$E393*$G393*$H393*$M393*$CR$13)/12*11+(CQ393*$F393*$G393*$H393*$M393*$CR$13)/12</f>
        <v>335056.39999999997</v>
      </c>
      <c r="CS393" s="124">
        <v>35</v>
      </c>
      <c r="CT393" s="124">
        <f t="shared" ref="CT393:CT394" si="1566">(CS393*$E393*$G393*$H393*$N393*$CT$13)/12*11+(CS393*$F393*$G393*$H393*$N393*$CT$13)/12</f>
        <v>1407236.8800000001</v>
      </c>
      <c r="CU393" s="124">
        <v>50</v>
      </c>
      <c r="CV393" s="124">
        <f t="shared" ref="CV393" si="1567">(CU393*$E393*$G393*$H393*$N393*$CV$13)/12*11+(CU393*$F393*$G393*$H393*$N393*$CV$13)/12</f>
        <v>2010338.4</v>
      </c>
      <c r="CW393" s="124"/>
      <c r="CX393" s="124">
        <f t="shared" ref="CX393:CX401" si="1568">(CW393*$E393*$G393*$H393*$N393*$CX$13)</f>
        <v>0</v>
      </c>
      <c r="CY393" s="140">
        <v>0</v>
      </c>
      <c r="CZ393" s="124">
        <f t="shared" ref="CZ393:CZ401" si="1569">(CY393*$E393*$G393*$H393*$N393*$CZ$13)</f>
        <v>0</v>
      </c>
      <c r="DA393" s="124"/>
      <c r="DB393" s="129">
        <f t="shared" ref="DB393:DB401" si="1570">(DA393*$E393*$G393*$H393*$N393*$DB$13)</f>
        <v>0</v>
      </c>
      <c r="DC393" s="124">
        <v>0</v>
      </c>
      <c r="DD393" s="124">
        <f t="shared" ref="DD393:DD401" si="1571">(DC393*$E393*$G393*$H393*$N393*$DD$13)</f>
        <v>0</v>
      </c>
      <c r="DE393" s="141"/>
      <c r="DF393" s="124">
        <f t="shared" ref="DF393:DF401" si="1572">(DE393*$E393*$G393*$H393*$N393*$DF$13)</f>
        <v>0</v>
      </c>
      <c r="DG393" s="124">
        <v>2</v>
      </c>
      <c r="DH393" s="124">
        <f t="shared" ref="DH393:DH394" si="1573">(DG393*$E393*$G393*$H393*$N393*$DH$13)/12*11+(DG393*$F393*$G393*$H393*$N393*$DH$13)/12</f>
        <v>80413.535999999993</v>
      </c>
      <c r="DI393" s="124">
        <v>6</v>
      </c>
      <c r="DJ393" s="124">
        <f>(DI393*$E393*$G393*$H393*$O393*$DJ$13)/12*11+(DI393*$F393*$G393*$H393*$O393*$DJ$13)/12</f>
        <v>256174.55039999998</v>
      </c>
      <c r="DK393" s="124">
        <v>9</v>
      </c>
      <c r="DL393" s="129">
        <f t="shared" ref="DL393:DL399" si="1574">(DK393*$E393*$G393*$H393*$P393*$DL$13)/12*11+(DK393*$F393*$G393*$H393*$P393*$DL$13)/12</f>
        <v>442848.83040000004</v>
      </c>
      <c r="DM393" s="124">
        <f t="shared" ref="DM393:DN401" si="1575">SUM(Q393,S393,U393,W393,Y393,AA393,AC393,AE393,AG393,AI393,AK393,AM393,AS393,AW393,AY393,CC393,AO393,BC393,BE393,BG393,CQ393,BI393,BK393,AQ393,BO393,AU393,CS393,BQ393,CU393,BS393,BU393,BW393,CE393,BY393,CA393,CG393,CI393,CK393,CM393,CO393,CW393,CY393,BM393,BA393,DA393,DC393,DE393,DG393,DI393,DK393)</f>
        <v>268</v>
      </c>
      <c r="DN393" s="124">
        <f t="shared" si="1575"/>
        <v>10500093.193599999</v>
      </c>
    </row>
    <row r="394" spans="1:118" ht="15.75" customHeight="1" x14ac:dyDescent="0.25">
      <c r="A394" s="104"/>
      <c r="B394" s="135">
        <v>344</v>
      </c>
      <c r="C394" s="235" t="s">
        <v>858</v>
      </c>
      <c r="D394" s="118" t="s">
        <v>859</v>
      </c>
      <c r="E394" s="107">
        <f t="shared" si="1312"/>
        <v>23460</v>
      </c>
      <c r="F394" s="108">
        <v>23500</v>
      </c>
      <c r="G394" s="136">
        <v>1.49</v>
      </c>
      <c r="H394" s="120">
        <v>1</v>
      </c>
      <c r="I394" s="121"/>
      <c r="J394" s="121"/>
      <c r="K394" s="121"/>
      <c r="L394" s="121"/>
      <c r="M394" s="122">
        <v>1.4</v>
      </c>
      <c r="N394" s="122">
        <v>1.68</v>
      </c>
      <c r="O394" s="122">
        <v>2.23</v>
      </c>
      <c r="P394" s="123">
        <v>2.57</v>
      </c>
      <c r="Q394" s="124">
        <v>665</v>
      </c>
      <c r="R394" s="124">
        <f t="shared" si="1451"/>
        <v>35802911.503333338</v>
      </c>
      <c r="S394" s="124">
        <v>35</v>
      </c>
      <c r="T394" s="124">
        <f t="shared" si="1392"/>
        <v>1884363.7633333334</v>
      </c>
      <c r="U394" s="124"/>
      <c r="V394" s="124">
        <f t="shared" si="1533"/>
        <v>0</v>
      </c>
      <c r="W394" s="124"/>
      <c r="X394" s="124">
        <f t="shared" si="1534"/>
        <v>0</v>
      </c>
      <c r="Y394" s="124">
        <v>0</v>
      </c>
      <c r="Z394" s="124">
        <f t="shared" si="1467"/>
        <v>0</v>
      </c>
      <c r="AA394" s="124"/>
      <c r="AB394" s="124"/>
      <c r="AC394" s="124"/>
      <c r="AD394" s="124">
        <f t="shared" si="1535"/>
        <v>0</v>
      </c>
      <c r="AE394" s="124"/>
      <c r="AF394" s="124"/>
      <c r="AG394" s="124">
        <v>144</v>
      </c>
      <c r="AH394" s="124">
        <f t="shared" si="1536"/>
        <v>7752810.9119999995</v>
      </c>
      <c r="AI394" s="124"/>
      <c r="AJ394" s="124"/>
      <c r="AK394" s="125"/>
      <c r="AL394" s="124">
        <f t="shared" si="1537"/>
        <v>0</v>
      </c>
      <c r="AM394" s="124">
        <v>105</v>
      </c>
      <c r="AN394" s="124">
        <f t="shared" si="1538"/>
        <v>5653091.290000001</v>
      </c>
      <c r="AO394" s="124">
        <v>136</v>
      </c>
      <c r="AP394" s="124">
        <f t="shared" si="1539"/>
        <v>7322099.1946666669</v>
      </c>
      <c r="AQ394" s="124">
        <v>270</v>
      </c>
      <c r="AR394" s="124">
        <f t="shared" si="1540"/>
        <v>17443824.551999997</v>
      </c>
      <c r="AS394" s="140"/>
      <c r="AT394" s="124">
        <f t="shared" si="1541"/>
        <v>0</v>
      </c>
      <c r="AU394" s="124">
        <v>20</v>
      </c>
      <c r="AV394" s="129">
        <f t="shared" si="1542"/>
        <v>1292135.152</v>
      </c>
      <c r="AW394" s="124"/>
      <c r="AX394" s="124">
        <f t="shared" si="1543"/>
        <v>0</v>
      </c>
      <c r="AY394" s="124"/>
      <c r="AZ394" s="124">
        <f t="shared" si="1544"/>
        <v>0</v>
      </c>
      <c r="BA394" s="124"/>
      <c r="BB394" s="124">
        <f t="shared" si="1545"/>
        <v>0</v>
      </c>
      <c r="BC394" s="124"/>
      <c r="BD394" s="124">
        <f t="shared" si="1546"/>
        <v>0</v>
      </c>
      <c r="BE394" s="124"/>
      <c r="BF394" s="124">
        <f t="shared" si="1547"/>
        <v>0</v>
      </c>
      <c r="BG394" s="124"/>
      <c r="BH394" s="124">
        <f t="shared" si="1548"/>
        <v>0</v>
      </c>
      <c r="BI394" s="124">
        <v>33</v>
      </c>
      <c r="BJ394" s="124">
        <f t="shared" si="1549"/>
        <v>1938202.7279999999</v>
      </c>
      <c r="BK394" s="124">
        <v>8</v>
      </c>
      <c r="BL394" s="124">
        <f t="shared" si="1550"/>
        <v>516854.06080000004</v>
      </c>
      <c r="BM394" s="124"/>
      <c r="BN394" s="124">
        <f t="shared" si="1551"/>
        <v>0</v>
      </c>
      <c r="BO394" s="124"/>
      <c r="BP394" s="124">
        <f t="shared" si="1552"/>
        <v>0</v>
      </c>
      <c r="BQ394" s="124">
        <v>60</v>
      </c>
      <c r="BR394" s="124">
        <f t="shared" si="1553"/>
        <v>3524004.96</v>
      </c>
      <c r="BS394" s="124">
        <v>102</v>
      </c>
      <c r="BT394" s="124">
        <f t="shared" si="1554"/>
        <v>5391727.588800001</v>
      </c>
      <c r="BU394" s="124">
        <v>80</v>
      </c>
      <c r="BV394" s="124">
        <f t="shared" si="1555"/>
        <v>5638407.9359999988</v>
      </c>
      <c r="BW394" s="124">
        <v>45</v>
      </c>
      <c r="BX394" s="129">
        <f t="shared" si="1556"/>
        <v>3171604.4639999997</v>
      </c>
      <c r="BY394" s="124"/>
      <c r="BZ394" s="124">
        <f t="shared" si="1557"/>
        <v>0</v>
      </c>
      <c r="CA394" s="124"/>
      <c r="CB394" s="124">
        <f t="shared" si="1558"/>
        <v>0</v>
      </c>
      <c r="CC394" s="124"/>
      <c r="CD394" s="124">
        <f t="shared" si="1559"/>
        <v>0</v>
      </c>
      <c r="CE394" s="124">
        <v>95</v>
      </c>
      <c r="CF394" s="124">
        <f t="shared" si="1560"/>
        <v>5579674.5200000005</v>
      </c>
      <c r="CG394" s="124"/>
      <c r="CH394" s="124">
        <f t="shared" si="1561"/>
        <v>0</v>
      </c>
      <c r="CI394" s="124"/>
      <c r="CJ394" s="124">
        <f t="shared" si="1562"/>
        <v>0</v>
      </c>
      <c r="CK394" s="124">
        <v>76</v>
      </c>
      <c r="CL394" s="124">
        <f>(CK394*$E394*$G394*$H394*$M394*$CL$13)/12*11+(CK394*$F394*$G394*$H394*$M394*$CL$13)/12</f>
        <v>2975826.4106666669</v>
      </c>
      <c r="CM394" s="124">
        <v>10</v>
      </c>
      <c r="CN394" s="124">
        <f t="shared" si="1563"/>
        <v>489445.13333333324</v>
      </c>
      <c r="CO394" s="124">
        <v>70</v>
      </c>
      <c r="CP394" s="124">
        <f t="shared" si="1564"/>
        <v>3083504.34</v>
      </c>
      <c r="CQ394" s="124">
        <v>22</v>
      </c>
      <c r="CR394" s="124">
        <f t="shared" si="1565"/>
        <v>1076779.2933333332</v>
      </c>
      <c r="CS394" s="124">
        <v>249</v>
      </c>
      <c r="CT394" s="124">
        <f t="shared" si="1566"/>
        <v>14624620.584000001</v>
      </c>
      <c r="CU394" s="124">
        <v>0</v>
      </c>
      <c r="CV394" s="124">
        <f t="shared" ref="CV394:CV401" si="1576">(CU394*$E394*$G394*$H394*$N394*$CV$13)</f>
        <v>0</v>
      </c>
      <c r="CW394" s="124"/>
      <c r="CX394" s="124">
        <f t="shared" si="1568"/>
        <v>0</v>
      </c>
      <c r="CY394" s="140"/>
      <c r="CZ394" s="124">
        <f t="shared" si="1569"/>
        <v>0</v>
      </c>
      <c r="DA394" s="124"/>
      <c r="DB394" s="129">
        <f t="shared" si="1570"/>
        <v>0</v>
      </c>
      <c r="DC394" s="124"/>
      <c r="DD394" s="124">
        <f t="shared" si="1571"/>
        <v>0</v>
      </c>
      <c r="DE394" s="141"/>
      <c r="DF394" s="124">
        <f t="shared" si="1572"/>
        <v>0</v>
      </c>
      <c r="DG394" s="124">
        <v>50</v>
      </c>
      <c r="DH394" s="124">
        <f t="shared" si="1573"/>
        <v>2936670.8000000003</v>
      </c>
      <c r="DI394" s="124"/>
      <c r="DJ394" s="124">
        <f t="shared" ref="DJ394:DJ401" si="1577">(DI394*$E394*$G394*$H394*$O394*$DJ$13)</f>
        <v>0</v>
      </c>
      <c r="DK394" s="124">
        <v>10</v>
      </c>
      <c r="DL394" s="129">
        <f t="shared" si="1574"/>
        <v>718785.13866666669</v>
      </c>
      <c r="DM394" s="124">
        <f t="shared" si="1575"/>
        <v>2285</v>
      </c>
      <c r="DN394" s="124">
        <f t="shared" si="1575"/>
        <v>128817344.32493335</v>
      </c>
    </row>
    <row r="395" spans="1:118" ht="15.75" customHeight="1" x14ac:dyDescent="0.25">
      <c r="A395" s="104"/>
      <c r="B395" s="135">
        <v>345</v>
      </c>
      <c r="C395" s="235" t="s">
        <v>860</v>
      </c>
      <c r="D395" s="118" t="s">
        <v>861</v>
      </c>
      <c r="E395" s="107">
        <f t="shared" si="1312"/>
        <v>23460</v>
      </c>
      <c r="F395" s="108">
        <v>23500</v>
      </c>
      <c r="G395" s="136">
        <v>2.14</v>
      </c>
      <c r="H395" s="120">
        <v>1</v>
      </c>
      <c r="I395" s="121"/>
      <c r="J395" s="121"/>
      <c r="K395" s="121"/>
      <c r="L395" s="121"/>
      <c r="M395" s="122">
        <v>1.4</v>
      </c>
      <c r="N395" s="122">
        <v>1.68</v>
      </c>
      <c r="O395" s="122">
        <v>2.23</v>
      </c>
      <c r="P395" s="123">
        <v>2.57</v>
      </c>
      <c r="Q395" s="124">
        <v>4</v>
      </c>
      <c r="R395" s="124">
        <f t="shared" si="1451"/>
        <v>309303.04533333337</v>
      </c>
      <c r="S395" s="124">
        <v>1</v>
      </c>
      <c r="T395" s="124">
        <f t="shared" si="1392"/>
        <v>77325.761333333343</v>
      </c>
      <c r="U395" s="124"/>
      <c r="V395" s="124">
        <f t="shared" si="1533"/>
        <v>0</v>
      </c>
      <c r="W395" s="124"/>
      <c r="X395" s="124">
        <f t="shared" si="1534"/>
        <v>0</v>
      </c>
      <c r="Y395" s="124">
        <v>1</v>
      </c>
      <c r="Z395" s="124">
        <f t="shared" ref="Z395:Z398" si="1578">(Y395*$E395*$G395*$H395*$M395*$Z$13)/12*4+(Y395*$E395*$G395*$H395*$M395*$Z$15)/12*7+(Y395*$F395*$G395*$H395*$M395*$Z$15)/12</f>
        <v>91385.989333333331</v>
      </c>
      <c r="AA395" s="124"/>
      <c r="AB395" s="124"/>
      <c r="AC395" s="124"/>
      <c r="AD395" s="124">
        <f t="shared" si="1535"/>
        <v>0</v>
      </c>
      <c r="AE395" s="124"/>
      <c r="AF395" s="124"/>
      <c r="AG395" s="124"/>
      <c r="AH395" s="124">
        <f t="shared" si="1536"/>
        <v>0</v>
      </c>
      <c r="AI395" s="124"/>
      <c r="AJ395" s="124"/>
      <c r="AK395" s="125"/>
      <c r="AL395" s="124">
        <f t="shared" si="1537"/>
        <v>0</v>
      </c>
      <c r="AM395" s="124">
        <v>0</v>
      </c>
      <c r="AN395" s="124">
        <f t="shared" si="1538"/>
        <v>0</v>
      </c>
      <c r="AO395" s="124">
        <v>0</v>
      </c>
      <c r="AP395" s="124">
        <f t="shared" si="1539"/>
        <v>0</v>
      </c>
      <c r="AQ395" s="124"/>
      <c r="AR395" s="124">
        <f t="shared" si="1540"/>
        <v>0</v>
      </c>
      <c r="AS395" s="140"/>
      <c r="AT395" s="124">
        <f t="shared" si="1541"/>
        <v>0</v>
      </c>
      <c r="AU395" s="124">
        <v>0</v>
      </c>
      <c r="AV395" s="129">
        <f t="shared" ref="AV395:AV401" si="1579">(AU395*$E395*$G395*$H395*$N395*$AV$13)</f>
        <v>0</v>
      </c>
      <c r="AW395" s="124"/>
      <c r="AX395" s="124">
        <f t="shared" si="1543"/>
        <v>0</v>
      </c>
      <c r="AY395" s="124"/>
      <c r="AZ395" s="124">
        <f t="shared" si="1544"/>
        <v>0</v>
      </c>
      <c r="BA395" s="124"/>
      <c r="BB395" s="124">
        <f t="shared" si="1545"/>
        <v>0</v>
      </c>
      <c r="BC395" s="124"/>
      <c r="BD395" s="124">
        <f t="shared" si="1546"/>
        <v>0</v>
      </c>
      <c r="BE395" s="124"/>
      <c r="BF395" s="124">
        <f t="shared" si="1547"/>
        <v>0</v>
      </c>
      <c r="BG395" s="124"/>
      <c r="BH395" s="124">
        <f t="shared" si="1548"/>
        <v>0</v>
      </c>
      <c r="BI395" s="124"/>
      <c r="BJ395" s="124">
        <f t="shared" si="1549"/>
        <v>0</v>
      </c>
      <c r="BK395" s="124">
        <v>0</v>
      </c>
      <c r="BL395" s="124">
        <f t="shared" si="1550"/>
        <v>0</v>
      </c>
      <c r="BM395" s="124"/>
      <c r="BN395" s="124">
        <f t="shared" si="1551"/>
        <v>0</v>
      </c>
      <c r="BO395" s="124"/>
      <c r="BP395" s="124">
        <f t="shared" si="1552"/>
        <v>0</v>
      </c>
      <c r="BQ395" s="124">
        <v>0</v>
      </c>
      <c r="BR395" s="124">
        <f t="shared" si="1553"/>
        <v>0</v>
      </c>
      <c r="BS395" s="124"/>
      <c r="BT395" s="124">
        <f t="shared" si="1554"/>
        <v>0</v>
      </c>
      <c r="BU395" s="124">
        <v>0</v>
      </c>
      <c r="BV395" s="124">
        <f t="shared" si="1555"/>
        <v>0</v>
      </c>
      <c r="BW395" s="124">
        <v>0</v>
      </c>
      <c r="BX395" s="129">
        <f t="shared" si="1556"/>
        <v>0</v>
      </c>
      <c r="BY395" s="124"/>
      <c r="BZ395" s="124">
        <f t="shared" si="1557"/>
        <v>0</v>
      </c>
      <c r="CA395" s="124"/>
      <c r="CB395" s="124">
        <f t="shared" si="1558"/>
        <v>0</v>
      </c>
      <c r="CC395" s="124"/>
      <c r="CD395" s="124">
        <f t="shared" si="1559"/>
        <v>0</v>
      </c>
      <c r="CE395" s="124">
        <v>0</v>
      </c>
      <c r="CF395" s="124">
        <f t="shared" si="1560"/>
        <v>0</v>
      </c>
      <c r="CG395" s="124"/>
      <c r="CH395" s="124">
        <f t="shared" si="1561"/>
        <v>0</v>
      </c>
      <c r="CI395" s="124"/>
      <c r="CJ395" s="124">
        <f t="shared" si="1562"/>
        <v>0</v>
      </c>
      <c r="CK395" s="124"/>
      <c r="CL395" s="124">
        <f t="shared" ref="CL395:CL401" si="1580">(CK395*$E395*$G395*$H395*$M395*$CL$13)</f>
        <v>0</v>
      </c>
      <c r="CM395" s="124">
        <v>0</v>
      </c>
      <c r="CN395" s="124">
        <f t="shared" ref="CN395:CN401" si="1581">(CM395*$E395*$G395*$H395*$M395*$CN$13)</f>
        <v>0</v>
      </c>
      <c r="CO395" s="124">
        <v>0</v>
      </c>
      <c r="CP395" s="124">
        <f t="shared" si="1564"/>
        <v>0</v>
      </c>
      <c r="CQ395" s="124">
        <v>0</v>
      </c>
      <c r="CR395" s="124">
        <f t="shared" ref="CR395:CR401" si="1582">(CQ395*$E395*$G395*$H395*$M395*$CR$13)</f>
        <v>0</v>
      </c>
      <c r="CS395" s="124">
        <v>0</v>
      </c>
      <c r="CT395" s="124">
        <f t="shared" ref="CT395:CT401" si="1583">(CS395*$E395*$G395*$H395*$N395*$CT$13)</f>
        <v>0</v>
      </c>
      <c r="CU395" s="124">
        <v>0</v>
      </c>
      <c r="CV395" s="124">
        <f t="shared" si="1576"/>
        <v>0</v>
      </c>
      <c r="CW395" s="124"/>
      <c r="CX395" s="124">
        <f t="shared" si="1568"/>
        <v>0</v>
      </c>
      <c r="CY395" s="140"/>
      <c r="CZ395" s="124">
        <f t="shared" si="1569"/>
        <v>0</v>
      </c>
      <c r="DA395" s="124"/>
      <c r="DB395" s="129">
        <f t="shared" si="1570"/>
        <v>0</v>
      </c>
      <c r="DC395" s="124">
        <v>0</v>
      </c>
      <c r="DD395" s="124">
        <f t="shared" si="1571"/>
        <v>0</v>
      </c>
      <c r="DE395" s="141"/>
      <c r="DF395" s="124">
        <f t="shared" si="1572"/>
        <v>0</v>
      </c>
      <c r="DG395" s="124">
        <v>0</v>
      </c>
      <c r="DH395" s="124">
        <f t="shared" ref="DH395:DH401" si="1584">(DG395*$E395*$G395*$H395*$N395*$DH$13)</f>
        <v>0</v>
      </c>
      <c r="DI395" s="124"/>
      <c r="DJ395" s="124">
        <f t="shared" si="1577"/>
        <v>0</v>
      </c>
      <c r="DK395" s="124">
        <v>0</v>
      </c>
      <c r="DL395" s="129">
        <f t="shared" si="1574"/>
        <v>0</v>
      </c>
      <c r="DM395" s="124">
        <f t="shared" si="1575"/>
        <v>6</v>
      </c>
      <c r="DN395" s="124">
        <f t="shared" si="1575"/>
        <v>478014.79600000003</v>
      </c>
    </row>
    <row r="396" spans="1:118" ht="27.75" customHeight="1" x14ac:dyDescent="0.25">
      <c r="A396" s="104"/>
      <c r="B396" s="135">
        <v>346</v>
      </c>
      <c r="C396" s="235" t="s">
        <v>862</v>
      </c>
      <c r="D396" s="118" t="s">
        <v>863</v>
      </c>
      <c r="E396" s="107">
        <f t="shared" si="1312"/>
        <v>23460</v>
      </c>
      <c r="F396" s="108">
        <v>23500</v>
      </c>
      <c r="G396" s="136">
        <v>1.25</v>
      </c>
      <c r="H396" s="120">
        <v>1</v>
      </c>
      <c r="I396" s="121"/>
      <c r="J396" s="121"/>
      <c r="K396" s="121"/>
      <c r="L396" s="121"/>
      <c r="M396" s="122">
        <v>1.4</v>
      </c>
      <c r="N396" s="122">
        <v>1.68</v>
      </c>
      <c r="O396" s="122">
        <v>2.23</v>
      </c>
      <c r="P396" s="123">
        <v>2.57</v>
      </c>
      <c r="Q396" s="124">
        <v>65</v>
      </c>
      <c r="R396" s="124">
        <f t="shared" si="1451"/>
        <v>2935849.583333334</v>
      </c>
      <c r="S396" s="124"/>
      <c r="T396" s="124">
        <f t="shared" si="1392"/>
        <v>0</v>
      </c>
      <c r="U396" s="124"/>
      <c r="V396" s="124">
        <f t="shared" si="1533"/>
        <v>0</v>
      </c>
      <c r="W396" s="124"/>
      <c r="X396" s="124">
        <f t="shared" si="1534"/>
        <v>0</v>
      </c>
      <c r="Y396" s="124"/>
      <c r="Z396" s="124">
        <f t="shared" si="1578"/>
        <v>0</v>
      </c>
      <c r="AA396" s="124"/>
      <c r="AB396" s="124"/>
      <c r="AC396" s="124"/>
      <c r="AD396" s="124">
        <f t="shared" si="1535"/>
        <v>0</v>
      </c>
      <c r="AE396" s="124"/>
      <c r="AF396" s="124"/>
      <c r="AG396" s="124">
        <v>1</v>
      </c>
      <c r="AH396" s="124">
        <f t="shared" si="1536"/>
        <v>45166.916666666672</v>
      </c>
      <c r="AI396" s="124"/>
      <c r="AJ396" s="124"/>
      <c r="AK396" s="125"/>
      <c r="AL396" s="124">
        <f t="shared" si="1537"/>
        <v>0</v>
      </c>
      <c r="AM396" s="124">
        <v>2</v>
      </c>
      <c r="AN396" s="124">
        <f t="shared" si="1538"/>
        <v>90333.833333333343</v>
      </c>
      <c r="AO396" s="124">
        <v>3</v>
      </c>
      <c r="AP396" s="124">
        <f t="shared" si="1539"/>
        <v>135500.75</v>
      </c>
      <c r="AQ396" s="124">
        <v>4</v>
      </c>
      <c r="AR396" s="124">
        <f t="shared" si="1540"/>
        <v>216801.2</v>
      </c>
      <c r="AS396" s="140">
        <v>0</v>
      </c>
      <c r="AT396" s="124">
        <f t="shared" si="1541"/>
        <v>0</v>
      </c>
      <c r="AU396" s="124">
        <v>0</v>
      </c>
      <c r="AV396" s="129">
        <f t="shared" si="1579"/>
        <v>0</v>
      </c>
      <c r="AW396" s="124"/>
      <c r="AX396" s="124">
        <f t="shared" si="1543"/>
        <v>0</v>
      </c>
      <c r="AY396" s="124"/>
      <c r="AZ396" s="124">
        <f t="shared" si="1544"/>
        <v>0</v>
      </c>
      <c r="BA396" s="124"/>
      <c r="BB396" s="124">
        <f t="shared" si="1545"/>
        <v>0</v>
      </c>
      <c r="BC396" s="124">
        <v>0</v>
      </c>
      <c r="BD396" s="124">
        <f t="shared" si="1546"/>
        <v>0</v>
      </c>
      <c r="BE396" s="124">
        <v>0</v>
      </c>
      <c r="BF396" s="124">
        <f t="shared" si="1547"/>
        <v>0</v>
      </c>
      <c r="BG396" s="124">
        <v>0</v>
      </c>
      <c r="BH396" s="124">
        <f t="shared" si="1548"/>
        <v>0</v>
      </c>
      <c r="BI396" s="124"/>
      <c r="BJ396" s="124">
        <f t="shared" si="1549"/>
        <v>0</v>
      </c>
      <c r="BK396" s="124">
        <v>0</v>
      </c>
      <c r="BL396" s="124">
        <f t="shared" si="1550"/>
        <v>0</v>
      </c>
      <c r="BM396" s="124"/>
      <c r="BN396" s="124">
        <f t="shared" si="1551"/>
        <v>0</v>
      </c>
      <c r="BO396" s="124">
        <v>0</v>
      </c>
      <c r="BP396" s="124">
        <f t="shared" si="1552"/>
        <v>0</v>
      </c>
      <c r="BQ396" s="124">
        <v>0</v>
      </c>
      <c r="BR396" s="124">
        <f t="shared" si="1553"/>
        <v>0</v>
      </c>
      <c r="BS396" s="124">
        <v>3</v>
      </c>
      <c r="BT396" s="124">
        <f t="shared" si="1554"/>
        <v>133037.1</v>
      </c>
      <c r="BU396" s="124">
        <v>10</v>
      </c>
      <c r="BV396" s="124">
        <f t="shared" si="1555"/>
        <v>591276</v>
      </c>
      <c r="BW396" s="124">
        <v>10</v>
      </c>
      <c r="BX396" s="129">
        <f t="shared" si="1556"/>
        <v>591276</v>
      </c>
      <c r="BY396" s="124">
        <v>0</v>
      </c>
      <c r="BZ396" s="124">
        <f t="shared" si="1557"/>
        <v>0</v>
      </c>
      <c r="CA396" s="124"/>
      <c r="CB396" s="124">
        <f t="shared" si="1558"/>
        <v>0</v>
      </c>
      <c r="CC396" s="124">
        <v>0</v>
      </c>
      <c r="CD396" s="124">
        <f t="shared" si="1559"/>
        <v>0</v>
      </c>
      <c r="CE396" s="124">
        <v>0</v>
      </c>
      <c r="CF396" s="124">
        <f t="shared" si="1560"/>
        <v>0</v>
      </c>
      <c r="CG396" s="124"/>
      <c r="CH396" s="124">
        <f t="shared" si="1561"/>
        <v>0</v>
      </c>
      <c r="CI396" s="124"/>
      <c r="CJ396" s="124">
        <f t="shared" si="1562"/>
        <v>0</v>
      </c>
      <c r="CK396" s="124"/>
      <c r="CL396" s="124">
        <f t="shared" si="1580"/>
        <v>0</v>
      </c>
      <c r="CM396" s="124">
        <v>0</v>
      </c>
      <c r="CN396" s="124">
        <f t="shared" si="1581"/>
        <v>0</v>
      </c>
      <c r="CO396" s="124">
        <v>2</v>
      </c>
      <c r="CP396" s="124">
        <f t="shared" si="1564"/>
        <v>73909.5</v>
      </c>
      <c r="CQ396" s="124">
        <v>0</v>
      </c>
      <c r="CR396" s="124">
        <f t="shared" si="1582"/>
        <v>0</v>
      </c>
      <c r="CS396" s="124"/>
      <c r="CT396" s="124">
        <f t="shared" si="1583"/>
        <v>0</v>
      </c>
      <c r="CU396" s="124">
        <v>0</v>
      </c>
      <c r="CV396" s="124">
        <f t="shared" si="1576"/>
        <v>0</v>
      </c>
      <c r="CW396" s="124">
        <v>0</v>
      </c>
      <c r="CX396" s="124">
        <f t="shared" si="1568"/>
        <v>0</v>
      </c>
      <c r="CY396" s="140">
        <v>0</v>
      </c>
      <c r="CZ396" s="124">
        <f t="shared" si="1569"/>
        <v>0</v>
      </c>
      <c r="DA396" s="124">
        <v>0</v>
      </c>
      <c r="DB396" s="129">
        <f t="shared" si="1570"/>
        <v>0</v>
      </c>
      <c r="DC396" s="124">
        <v>0</v>
      </c>
      <c r="DD396" s="124">
        <f t="shared" si="1571"/>
        <v>0</v>
      </c>
      <c r="DE396" s="141"/>
      <c r="DF396" s="124">
        <f t="shared" si="1572"/>
        <v>0</v>
      </c>
      <c r="DG396" s="124">
        <v>0</v>
      </c>
      <c r="DH396" s="124">
        <f t="shared" si="1584"/>
        <v>0</v>
      </c>
      <c r="DI396" s="124"/>
      <c r="DJ396" s="124">
        <f t="shared" si="1577"/>
        <v>0</v>
      </c>
      <c r="DK396" s="124">
        <v>0</v>
      </c>
      <c r="DL396" s="129">
        <f t="shared" si="1574"/>
        <v>0</v>
      </c>
      <c r="DM396" s="124">
        <f t="shared" si="1575"/>
        <v>100</v>
      </c>
      <c r="DN396" s="124">
        <f t="shared" si="1575"/>
        <v>4813150.8833333347</v>
      </c>
    </row>
    <row r="397" spans="1:118" ht="27.75" customHeight="1" x14ac:dyDescent="0.25">
      <c r="A397" s="104"/>
      <c r="B397" s="135">
        <v>347</v>
      </c>
      <c r="C397" s="235" t="s">
        <v>864</v>
      </c>
      <c r="D397" s="118" t="s">
        <v>865</v>
      </c>
      <c r="E397" s="107">
        <f t="shared" si="1312"/>
        <v>23460</v>
      </c>
      <c r="F397" s="108">
        <v>23500</v>
      </c>
      <c r="G397" s="136">
        <v>2.76</v>
      </c>
      <c r="H397" s="120">
        <v>1</v>
      </c>
      <c r="I397" s="121"/>
      <c r="J397" s="121"/>
      <c r="K397" s="121"/>
      <c r="L397" s="121"/>
      <c r="M397" s="122">
        <v>1.4</v>
      </c>
      <c r="N397" s="122">
        <v>1.68</v>
      </c>
      <c r="O397" s="122">
        <v>2.23</v>
      </c>
      <c r="P397" s="123">
        <v>2.57</v>
      </c>
      <c r="Q397" s="124">
        <v>6</v>
      </c>
      <c r="R397" s="124">
        <f t="shared" si="1451"/>
        <v>598371.3119999998</v>
      </c>
      <c r="S397" s="124">
        <v>0</v>
      </c>
      <c r="T397" s="124">
        <f t="shared" si="1392"/>
        <v>0</v>
      </c>
      <c r="U397" s="124"/>
      <c r="V397" s="124">
        <f t="shared" si="1533"/>
        <v>0</v>
      </c>
      <c r="W397" s="124"/>
      <c r="X397" s="124">
        <f t="shared" si="1534"/>
        <v>0</v>
      </c>
      <c r="Y397" s="124"/>
      <c r="Z397" s="124">
        <f t="shared" si="1578"/>
        <v>0</v>
      </c>
      <c r="AA397" s="124"/>
      <c r="AB397" s="124"/>
      <c r="AC397" s="124"/>
      <c r="AD397" s="124">
        <f t="shared" si="1535"/>
        <v>0</v>
      </c>
      <c r="AE397" s="124"/>
      <c r="AF397" s="124"/>
      <c r="AG397" s="124"/>
      <c r="AH397" s="124">
        <f t="shared" si="1536"/>
        <v>0</v>
      </c>
      <c r="AI397" s="124"/>
      <c r="AJ397" s="124"/>
      <c r="AK397" s="125"/>
      <c r="AL397" s="124">
        <f t="shared" si="1537"/>
        <v>0</v>
      </c>
      <c r="AM397" s="124">
        <v>0</v>
      </c>
      <c r="AN397" s="124">
        <f t="shared" si="1538"/>
        <v>0</v>
      </c>
      <c r="AO397" s="124">
        <v>0</v>
      </c>
      <c r="AP397" s="124">
        <f t="shared" si="1539"/>
        <v>0</v>
      </c>
      <c r="AQ397" s="124"/>
      <c r="AR397" s="124">
        <f>(AQ397*$E397*$G397*$H397*$N397*$AR$13)</f>
        <v>0</v>
      </c>
      <c r="AS397" s="140">
        <v>0</v>
      </c>
      <c r="AT397" s="124">
        <f t="shared" si="1541"/>
        <v>0</v>
      </c>
      <c r="AU397" s="124">
        <v>0</v>
      </c>
      <c r="AV397" s="129">
        <f t="shared" si="1579"/>
        <v>0</v>
      </c>
      <c r="AW397" s="124"/>
      <c r="AX397" s="124">
        <f t="shared" si="1543"/>
        <v>0</v>
      </c>
      <c r="AY397" s="124"/>
      <c r="AZ397" s="124">
        <f t="shared" si="1544"/>
        <v>0</v>
      </c>
      <c r="BA397" s="124"/>
      <c r="BB397" s="124">
        <f t="shared" si="1545"/>
        <v>0</v>
      </c>
      <c r="BC397" s="124"/>
      <c r="BD397" s="124">
        <f t="shared" si="1546"/>
        <v>0</v>
      </c>
      <c r="BE397" s="124"/>
      <c r="BF397" s="124">
        <f t="shared" si="1547"/>
        <v>0</v>
      </c>
      <c r="BG397" s="124"/>
      <c r="BH397" s="124">
        <f t="shared" si="1548"/>
        <v>0</v>
      </c>
      <c r="BI397" s="124"/>
      <c r="BJ397" s="124">
        <f>(BI397*$E397*$G397*$H397*$M397*$BJ$13)</f>
        <v>0</v>
      </c>
      <c r="BK397" s="124">
        <v>0</v>
      </c>
      <c r="BL397" s="124">
        <f t="shared" si="1550"/>
        <v>0</v>
      </c>
      <c r="BM397" s="124"/>
      <c r="BN397" s="124">
        <f t="shared" si="1551"/>
        <v>0</v>
      </c>
      <c r="BO397" s="124"/>
      <c r="BP397" s="124">
        <f t="shared" si="1552"/>
        <v>0</v>
      </c>
      <c r="BQ397" s="124">
        <v>0</v>
      </c>
      <c r="BR397" s="124">
        <f>(BQ397*$E397*$G397*$H397*$N397*$BR$13)</f>
        <v>0</v>
      </c>
      <c r="BS397" s="124">
        <v>2</v>
      </c>
      <c r="BT397" s="124">
        <f t="shared" si="1554"/>
        <v>195830.61120000001</v>
      </c>
      <c r="BU397" s="124">
        <v>0</v>
      </c>
      <c r="BV397" s="124">
        <f t="shared" si="1555"/>
        <v>0</v>
      </c>
      <c r="BW397" s="124">
        <v>0</v>
      </c>
      <c r="BX397" s="129">
        <f t="shared" si="1556"/>
        <v>0</v>
      </c>
      <c r="BY397" s="124"/>
      <c r="BZ397" s="124">
        <f t="shared" si="1557"/>
        <v>0</v>
      </c>
      <c r="CA397" s="124"/>
      <c r="CB397" s="124">
        <f t="shared" si="1558"/>
        <v>0</v>
      </c>
      <c r="CC397" s="124"/>
      <c r="CD397" s="124">
        <f t="shared" si="1559"/>
        <v>0</v>
      </c>
      <c r="CE397" s="124">
        <v>0</v>
      </c>
      <c r="CF397" s="124">
        <f t="shared" si="1560"/>
        <v>0</v>
      </c>
      <c r="CG397" s="124"/>
      <c r="CH397" s="124">
        <f t="shared" si="1561"/>
        <v>0</v>
      </c>
      <c r="CI397" s="124"/>
      <c r="CJ397" s="124">
        <f t="shared" si="1562"/>
        <v>0</v>
      </c>
      <c r="CK397" s="124"/>
      <c r="CL397" s="124">
        <f t="shared" si="1580"/>
        <v>0</v>
      </c>
      <c r="CM397" s="124">
        <v>0</v>
      </c>
      <c r="CN397" s="124">
        <f t="shared" si="1581"/>
        <v>0</v>
      </c>
      <c r="CO397" s="124">
        <v>0</v>
      </c>
      <c r="CP397" s="124">
        <f>(CO397*$E397*$G397*$H397*$M397*$CP$13)</f>
        <v>0</v>
      </c>
      <c r="CQ397" s="124">
        <v>0</v>
      </c>
      <c r="CR397" s="124">
        <f t="shared" si="1582"/>
        <v>0</v>
      </c>
      <c r="CS397" s="124">
        <v>0</v>
      </c>
      <c r="CT397" s="124">
        <f t="shared" si="1583"/>
        <v>0</v>
      </c>
      <c r="CU397" s="124">
        <v>0</v>
      </c>
      <c r="CV397" s="124">
        <f t="shared" si="1576"/>
        <v>0</v>
      </c>
      <c r="CW397" s="124"/>
      <c r="CX397" s="124">
        <f t="shared" si="1568"/>
        <v>0</v>
      </c>
      <c r="CY397" s="140">
        <v>0</v>
      </c>
      <c r="CZ397" s="124">
        <f t="shared" si="1569"/>
        <v>0</v>
      </c>
      <c r="DA397" s="124"/>
      <c r="DB397" s="129">
        <f t="shared" si="1570"/>
        <v>0</v>
      </c>
      <c r="DC397" s="124">
        <v>0</v>
      </c>
      <c r="DD397" s="124">
        <f t="shared" si="1571"/>
        <v>0</v>
      </c>
      <c r="DE397" s="141"/>
      <c r="DF397" s="124">
        <f t="shared" si="1572"/>
        <v>0</v>
      </c>
      <c r="DG397" s="124">
        <v>0</v>
      </c>
      <c r="DH397" s="124">
        <f t="shared" si="1584"/>
        <v>0</v>
      </c>
      <c r="DI397" s="124"/>
      <c r="DJ397" s="124">
        <f t="shared" si="1577"/>
        <v>0</v>
      </c>
      <c r="DK397" s="124">
        <v>0</v>
      </c>
      <c r="DL397" s="129">
        <f t="shared" si="1574"/>
        <v>0</v>
      </c>
      <c r="DM397" s="124">
        <f t="shared" si="1575"/>
        <v>8</v>
      </c>
      <c r="DN397" s="124">
        <f t="shared" si="1575"/>
        <v>794201.92319999984</v>
      </c>
    </row>
    <row r="398" spans="1:118" ht="45" customHeight="1" x14ac:dyDescent="0.25">
      <c r="A398" s="104"/>
      <c r="B398" s="135">
        <v>348</v>
      </c>
      <c r="C398" s="235" t="s">
        <v>866</v>
      </c>
      <c r="D398" s="118" t="s">
        <v>867</v>
      </c>
      <c r="E398" s="107">
        <f t="shared" si="1312"/>
        <v>23460</v>
      </c>
      <c r="F398" s="108">
        <v>23500</v>
      </c>
      <c r="G398" s="136">
        <v>0.76</v>
      </c>
      <c r="H398" s="120">
        <v>1</v>
      </c>
      <c r="I398" s="121"/>
      <c r="J398" s="121"/>
      <c r="K398" s="121"/>
      <c r="L398" s="121"/>
      <c r="M398" s="122">
        <v>1.4</v>
      </c>
      <c r="N398" s="122">
        <v>1.68</v>
      </c>
      <c r="O398" s="122">
        <v>2.23</v>
      </c>
      <c r="P398" s="123">
        <v>2.57</v>
      </c>
      <c r="Q398" s="124">
        <v>5</v>
      </c>
      <c r="R398" s="124">
        <f t="shared" si="1451"/>
        <v>137307.4266666667</v>
      </c>
      <c r="S398" s="124"/>
      <c r="T398" s="124">
        <f t="shared" si="1392"/>
        <v>0</v>
      </c>
      <c r="U398" s="124">
        <v>1</v>
      </c>
      <c r="V398" s="124">
        <f t="shared" si="1533"/>
        <v>30731.898586666666</v>
      </c>
      <c r="W398" s="124"/>
      <c r="X398" s="124">
        <f t="shared" si="1534"/>
        <v>0</v>
      </c>
      <c r="Y398" s="124">
        <v>2</v>
      </c>
      <c r="Z398" s="124">
        <f t="shared" si="1578"/>
        <v>64909.674666666659</v>
      </c>
      <c r="AA398" s="124"/>
      <c r="AB398" s="124"/>
      <c r="AC398" s="124"/>
      <c r="AD398" s="124">
        <f t="shared" si="1535"/>
        <v>0</v>
      </c>
      <c r="AE398" s="124"/>
      <c r="AF398" s="124"/>
      <c r="AG398" s="124"/>
      <c r="AH398" s="124">
        <f t="shared" si="1536"/>
        <v>0</v>
      </c>
      <c r="AI398" s="124"/>
      <c r="AJ398" s="124"/>
      <c r="AK398" s="125"/>
      <c r="AL398" s="124">
        <f t="shared" si="1537"/>
        <v>0</v>
      </c>
      <c r="AM398" s="124">
        <v>0</v>
      </c>
      <c r="AN398" s="124">
        <f t="shared" si="1538"/>
        <v>0</v>
      </c>
      <c r="AO398" s="124">
        <v>0</v>
      </c>
      <c r="AP398" s="124">
        <f t="shared" si="1539"/>
        <v>0</v>
      </c>
      <c r="AQ398" s="124"/>
      <c r="AR398" s="124">
        <f>(AQ398*$E398*$G398*$H398*$N398*$AR$13)</f>
        <v>0</v>
      </c>
      <c r="AS398" s="140">
        <v>0</v>
      </c>
      <c r="AT398" s="124">
        <f t="shared" si="1541"/>
        <v>0</v>
      </c>
      <c r="AU398" s="124">
        <v>0</v>
      </c>
      <c r="AV398" s="129">
        <f t="shared" si="1579"/>
        <v>0</v>
      </c>
      <c r="AW398" s="124"/>
      <c r="AX398" s="124">
        <f t="shared" si="1543"/>
        <v>0</v>
      </c>
      <c r="AY398" s="124"/>
      <c r="AZ398" s="124">
        <f t="shared" si="1544"/>
        <v>0</v>
      </c>
      <c r="BA398" s="124"/>
      <c r="BB398" s="124">
        <f t="shared" si="1545"/>
        <v>0</v>
      </c>
      <c r="BC398" s="124">
        <v>0</v>
      </c>
      <c r="BD398" s="124">
        <f t="shared" si="1546"/>
        <v>0</v>
      </c>
      <c r="BE398" s="124">
        <v>0</v>
      </c>
      <c r="BF398" s="124">
        <f t="shared" si="1547"/>
        <v>0</v>
      </c>
      <c r="BG398" s="124">
        <v>0</v>
      </c>
      <c r="BH398" s="124">
        <f t="shared" si="1548"/>
        <v>0</v>
      </c>
      <c r="BI398" s="124"/>
      <c r="BJ398" s="124">
        <f>(BI398*$E398*$G398*$H398*$M398*$BJ$13)</f>
        <v>0</v>
      </c>
      <c r="BK398" s="124">
        <v>0</v>
      </c>
      <c r="BL398" s="124">
        <f t="shared" si="1550"/>
        <v>0</v>
      </c>
      <c r="BM398" s="124"/>
      <c r="BN398" s="124">
        <f t="shared" si="1551"/>
        <v>0</v>
      </c>
      <c r="BO398" s="124">
        <v>0</v>
      </c>
      <c r="BP398" s="124">
        <f t="shared" si="1552"/>
        <v>0</v>
      </c>
      <c r="BQ398" s="124">
        <v>0</v>
      </c>
      <c r="BR398" s="124">
        <f>(BQ398*$E398*$G398*$H398*$N398*$BR$13)</f>
        <v>0</v>
      </c>
      <c r="BS398" s="124"/>
      <c r="BT398" s="124">
        <f>(BS398*$E398*$G398*$H398*$N398*$BT$13)</f>
        <v>0</v>
      </c>
      <c r="BU398" s="124">
        <v>1</v>
      </c>
      <c r="BV398" s="124">
        <f t="shared" si="1555"/>
        <v>35949.580799999996</v>
      </c>
      <c r="BW398" s="124">
        <v>0</v>
      </c>
      <c r="BX398" s="129">
        <f t="shared" si="1556"/>
        <v>0</v>
      </c>
      <c r="BY398" s="124">
        <v>0</v>
      </c>
      <c r="BZ398" s="124">
        <f t="shared" si="1557"/>
        <v>0</v>
      </c>
      <c r="CA398" s="124"/>
      <c r="CB398" s="124">
        <f t="shared" si="1558"/>
        <v>0</v>
      </c>
      <c r="CC398" s="124">
        <v>0</v>
      </c>
      <c r="CD398" s="124">
        <f t="shared" si="1559"/>
        <v>0</v>
      </c>
      <c r="CE398" s="124">
        <v>0</v>
      </c>
      <c r="CF398" s="124">
        <f t="shared" si="1560"/>
        <v>0</v>
      </c>
      <c r="CG398" s="124">
        <v>0</v>
      </c>
      <c r="CH398" s="124">
        <f t="shared" si="1561"/>
        <v>0</v>
      </c>
      <c r="CI398" s="124"/>
      <c r="CJ398" s="124">
        <f t="shared" si="1562"/>
        <v>0</v>
      </c>
      <c r="CK398" s="124"/>
      <c r="CL398" s="124">
        <f t="shared" si="1580"/>
        <v>0</v>
      </c>
      <c r="CM398" s="124">
        <v>0</v>
      </c>
      <c r="CN398" s="124">
        <f t="shared" si="1581"/>
        <v>0</v>
      </c>
      <c r="CO398" s="124">
        <v>0</v>
      </c>
      <c r="CP398" s="124">
        <f>(CO398*$E398*$G398*$H398*$M398*$CP$13)</f>
        <v>0</v>
      </c>
      <c r="CQ398" s="124">
        <v>0</v>
      </c>
      <c r="CR398" s="124">
        <f t="shared" si="1582"/>
        <v>0</v>
      </c>
      <c r="CS398" s="124">
        <v>0</v>
      </c>
      <c r="CT398" s="124">
        <f t="shared" si="1583"/>
        <v>0</v>
      </c>
      <c r="CU398" s="124">
        <v>0</v>
      </c>
      <c r="CV398" s="124">
        <f t="shared" si="1576"/>
        <v>0</v>
      </c>
      <c r="CW398" s="124">
        <v>0</v>
      </c>
      <c r="CX398" s="124">
        <f t="shared" si="1568"/>
        <v>0</v>
      </c>
      <c r="CY398" s="140">
        <v>0</v>
      </c>
      <c r="CZ398" s="124">
        <f t="shared" si="1569"/>
        <v>0</v>
      </c>
      <c r="DA398" s="124">
        <v>0</v>
      </c>
      <c r="DB398" s="129">
        <f t="shared" si="1570"/>
        <v>0</v>
      </c>
      <c r="DC398" s="124">
        <v>0</v>
      </c>
      <c r="DD398" s="124">
        <f t="shared" si="1571"/>
        <v>0</v>
      </c>
      <c r="DE398" s="141"/>
      <c r="DF398" s="124">
        <f t="shared" si="1572"/>
        <v>0</v>
      </c>
      <c r="DG398" s="124">
        <v>0</v>
      </c>
      <c r="DH398" s="124">
        <f t="shared" si="1584"/>
        <v>0</v>
      </c>
      <c r="DI398" s="124"/>
      <c r="DJ398" s="124">
        <f t="shared" si="1577"/>
        <v>0</v>
      </c>
      <c r="DK398" s="124">
        <v>0</v>
      </c>
      <c r="DL398" s="129">
        <f t="shared" si="1574"/>
        <v>0</v>
      </c>
      <c r="DM398" s="124">
        <f t="shared" si="1575"/>
        <v>9</v>
      </c>
      <c r="DN398" s="124">
        <f t="shared" si="1575"/>
        <v>268898.58072000003</v>
      </c>
    </row>
    <row r="399" spans="1:118" ht="15.75" customHeight="1" x14ac:dyDescent="0.25">
      <c r="A399" s="104"/>
      <c r="B399" s="135">
        <v>349</v>
      </c>
      <c r="C399" s="235" t="s">
        <v>868</v>
      </c>
      <c r="D399" s="118" t="s">
        <v>869</v>
      </c>
      <c r="E399" s="107">
        <f t="shared" si="1312"/>
        <v>23460</v>
      </c>
      <c r="F399" s="108">
        <v>23500</v>
      </c>
      <c r="G399" s="136">
        <v>1.06</v>
      </c>
      <c r="H399" s="120">
        <v>1</v>
      </c>
      <c r="I399" s="121"/>
      <c r="J399" s="121"/>
      <c r="K399" s="121"/>
      <c r="L399" s="121"/>
      <c r="M399" s="122">
        <v>1.4</v>
      </c>
      <c r="N399" s="122">
        <v>1.68</v>
      </c>
      <c r="O399" s="122">
        <v>2.23</v>
      </c>
      <c r="P399" s="123">
        <v>2.57</v>
      </c>
      <c r="Q399" s="124">
        <v>14</v>
      </c>
      <c r="R399" s="124">
        <f t="shared" si="1451"/>
        <v>536221.63466666674</v>
      </c>
      <c r="S399" s="124">
        <v>0</v>
      </c>
      <c r="T399" s="124">
        <f t="shared" si="1392"/>
        <v>0</v>
      </c>
      <c r="U399" s="124">
        <v>78</v>
      </c>
      <c r="V399" s="124">
        <f t="shared" si="1533"/>
        <v>3343307.0725600007</v>
      </c>
      <c r="W399" s="124"/>
      <c r="X399" s="124">
        <f t="shared" si="1534"/>
        <v>0</v>
      </c>
      <c r="Y399" s="124">
        <v>0</v>
      </c>
      <c r="Z399" s="124">
        <f t="shared" si="1467"/>
        <v>0</v>
      </c>
      <c r="AA399" s="124"/>
      <c r="AB399" s="124"/>
      <c r="AC399" s="124"/>
      <c r="AD399" s="124">
        <f t="shared" si="1535"/>
        <v>0</v>
      </c>
      <c r="AE399" s="124"/>
      <c r="AF399" s="124"/>
      <c r="AG399" s="124"/>
      <c r="AH399" s="124">
        <f t="shared" si="1536"/>
        <v>0</v>
      </c>
      <c r="AI399" s="124"/>
      <c r="AJ399" s="124"/>
      <c r="AK399" s="125"/>
      <c r="AL399" s="124">
        <f t="shared" si="1537"/>
        <v>0</v>
      </c>
      <c r="AM399" s="124">
        <v>0</v>
      </c>
      <c r="AN399" s="124">
        <f t="shared" si="1538"/>
        <v>0</v>
      </c>
      <c r="AO399" s="124">
        <v>1</v>
      </c>
      <c r="AP399" s="124">
        <f t="shared" si="1539"/>
        <v>38301.545333333335</v>
      </c>
      <c r="AQ399" s="124"/>
      <c r="AR399" s="124">
        <f>(AQ399*$E399*$G399*$H399*$N399*$AR$13)</f>
        <v>0</v>
      </c>
      <c r="AS399" s="140">
        <v>0</v>
      </c>
      <c r="AT399" s="124">
        <f t="shared" si="1541"/>
        <v>0</v>
      </c>
      <c r="AU399" s="124">
        <v>0</v>
      </c>
      <c r="AV399" s="129">
        <f t="shared" si="1579"/>
        <v>0</v>
      </c>
      <c r="AW399" s="124"/>
      <c r="AX399" s="124">
        <f t="shared" si="1543"/>
        <v>0</v>
      </c>
      <c r="AY399" s="124"/>
      <c r="AZ399" s="124">
        <f t="shared" si="1544"/>
        <v>0</v>
      </c>
      <c r="BA399" s="124"/>
      <c r="BB399" s="124">
        <f t="shared" si="1545"/>
        <v>0</v>
      </c>
      <c r="BC399" s="124">
        <v>0</v>
      </c>
      <c r="BD399" s="124">
        <f t="shared" si="1546"/>
        <v>0</v>
      </c>
      <c r="BE399" s="124">
        <v>0</v>
      </c>
      <c r="BF399" s="124">
        <f t="shared" si="1547"/>
        <v>0</v>
      </c>
      <c r="BG399" s="124">
        <v>0</v>
      </c>
      <c r="BH399" s="124">
        <f t="shared" si="1548"/>
        <v>0</v>
      </c>
      <c r="BI399" s="124"/>
      <c r="BJ399" s="124">
        <f>(BI399*$E399*$G399*$H399*$M399*$BJ$13)</f>
        <v>0</v>
      </c>
      <c r="BK399" s="124">
        <v>3</v>
      </c>
      <c r="BL399" s="124">
        <f t="shared" si="1550"/>
        <v>137885.5632</v>
      </c>
      <c r="BM399" s="124">
        <v>3</v>
      </c>
      <c r="BN399" s="124">
        <f t="shared" ref="BN399:BN401" si="1585">(BM399*$E399*$G399*$H399*$N399*$BN$13)/12*11+(BM399*$F399*$G399*$H399*$N399*$BN$13)/12</f>
        <v>125350.512</v>
      </c>
      <c r="BO399" s="124">
        <v>0</v>
      </c>
      <c r="BP399" s="124">
        <f t="shared" si="1552"/>
        <v>0</v>
      </c>
      <c r="BQ399" s="124">
        <v>0</v>
      </c>
      <c r="BR399" s="124">
        <f>(BQ399*$E399*$G399*$H399*$N399*$BR$13)</f>
        <v>0</v>
      </c>
      <c r="BS399" s="124"/>
      <c r="BT399" s="124">
        <f>(BS399*$E399*$G399*$H399*$N399*$BT$13)</f>
        <v>0</v>
      </c>
      <c r="BU399" s="124">
        <v>2</v>
      </c>
      <c r="BV399" s="124">
        <f t="shared" si="1555"/>
        <v>100280.4096</v>
      </c>
      <c r="BW399" s="124">
        <v>25</v>
      </c>
      <c r="BX399" s="129">
        <f t="shared" si="1556"/>
        <v>1253505.1199999999</v>
      </c>
      <c r="BY399" s="124">
        <v>0</v>
      </c>
      <c r="BZ399" s="124">
        <f t="shared" si="1557"/>
        <v>0</v>
      </c>
      <c r="CA399" s="124">
        <v>50</v>
      </c>
      <c r="CB399" s="124">
        <f t="shared" ref="CB399:CB400" si="1586">(CA399*$E399*$G399*$H399*$M399*$CB$13)/12*11+(CA399*$F399*$G399*$H399*$M399*$CB$13)/12</f>
        <v>1740979.3333333333</v>
      </c>
      <c r="CC399" s="124">
        <v>0</v>
      </c>
      <c r="CD399" s="124">
        <f t="shared" si="1559"/>
        <v>0</v>
      </c>
      <c r="CE399" s="124">
        <v>1</v>
      </c>
      <c r="CF399" s="124">
        <f t="shared" si="1560"/>
        <v>41783.504000000001</v>
      </c>
      <c r="CG399" s="124">
        <v>0</v>
      </c>
      <c r="CH399" s="124">
        <f t="shared" si="1561"/>
        <v>0</v>
      </c>
      <c r="CI399" s="124"/>
      <c r="CJ399" s="124">
        <f t="shared" si="1562"/>
        <v>0</v>
      </c>
      <c r="CK399" s="124"/>
      <c r="CL399" s="124">
        <f t="shared" si="1580"/>
        <v>0</v>
      </c>
      <c r="CM399" s="124">
        <v>0</v>
      </c>
      <c r="CN399" s="124">
        <f t="shared" si="1581"/>
        <v>0</v>
      </c>
      <c r="CO399" s="124">
        <v>0</v>
      </c>
      <c r="CP399" s="124">
        <f>(CO399*$E399*$G399*$H399*$M399*$CP$13)</f>
        <v>0</v>
      </c>
      <c r="CQ399" s="124">
        <v>0</v>
      </c>
      <c r="CR399" s="124">
        <f t="shared" si="1582"/>
        <v>0</v>
      </c>
      <c r="CS399" s="124">
        <v>0</v>
      </c>
      <c r="CT399" s="124">
        <f t="shared" si="1583"/>
        <v>0</v>
      </c>
      <c r="CU399" s="124">
        <v>0</v>
      </c>
      <c r="CV399" s="124">
        <f t="shared" si="1576"/>
        <v>0</v>
      </c>
      <c r="CW399" s="124">
        <v>0</v>
      </c>
      <c r="CX399" s="124">
        <f t="shared" si="1568"/>
        <v>0</v>
      </c>
      <c r="CY399" s="140">
        <v>0</v>
      </c>
      <c r="CZ399" s="124">
        <f t="shared" si="1569"/>
        <v>0</v>
      </c>
      <c r="DA399" s="124">
        <v>0</v>
      </c>
      <c r="DB399" s="129">
        <f t="shared" si="1570"/>
        <v>0</v>
      </c>
      <c r="DC399" s="124">
        <v>0</v>
      </c>
      <c r="DD399" s="124">
        <f t="shared" si="1571"/>
        <v>0</v>
      </c>
      <c r="DE399" s="141"/>
      <c r="DF399" s="124">
        <f t="shared" si="1572"/>
        <v>0</v>
      </c>
      <c r="DG399" s="124">
        <v>0</v>
      </c>
      <c r="DH399" s="124">
        <f t="shared" si="1584"/>
        <v>0</v>
      </c>
      <c r="DI399" s="124"/>
      <c r="DJ399" s="124">
        <f t="shared" si="1577"/>
        <v>0</v>
      </c>
      <c r="DK399" s="124">
        <v>3</v>
      </c>
      <c r="DL399" s="129">
        <f t="shared" si="1574"/>
        <v>153405.15039999998</v>
      </c>
      <c r="DM399" s="124">
        <f t="shared" si="1575"/>
        <v>180</v>
      </c>
      <c r="DN399" s="124">
        <f t="shared" si="1575"/>
        <v>7471019.8450933332</v>
      </c>
    </row>
    <row r="400" spans="1:118" ht="15.75" customHeight="1" x14ac:dyDescent="0.25">
      <c r="A400" s="104"/>
      <c r="B400" s="135">
        <v>350</v>
      </c>
      <c r="C400" s="235" t="s">
        <v>870</v>
      </c>
      <c r="D400" s="118" t="s">
        <v>871</v>
      </c>
      <c r="E400" s="107">
        <f t="shared" si="1312"/>
        <v>23460</v>
      </c>
      <c r="F400" s="108">
        <v>23500</v>
      </c>
      <c r="G400" s="136">
        <v>1.1599999999999999</v>
      </c>
      <c r="H400" s="120">
        <v>1</v>
      </c>
      <c r="I400" s="121"/>
      <c r="J400" s="121"/>
      <c r="K400" s="121"/>
      <c r="L400" s="121"/>
      <c r="M400" s="122">
        <v>1.4</v>
      </c>
      <c r="N400" s="122">
        <v>1.68</v>
      </c>
      <c r="O400" s="122">
        <v>2.23</v>
      </c>
      <c r="P400" s="123">
        <v>2.57</v>
      </c>
      <c r="Q400" s="124">
        <v>2</v>
      </c>
      <c r="R400" s="124">
        <f t="shared" si="1451"/>
        <v>83829.797333333336</v>
      </c>
      <c r="S400" s="124">
        <v>1</v>
      </c>
      <c r="T400" s="124">
        <f t="shared" si="1392"/>
        <v>41914.898666666668</v>
      </c>
      <c r="U400" s="124">
        <v>30</v>
      </c>
      <c r="V400" s="124">
        <f t="shared" si="1533"/>
        <v>1407197.4616</v>
      </c>
      <c r="W400" s="124"/>
      <c r="X400" s="124">
        <f t="shared" si="1534"/>
        <v>0</v>
      </c>
      <c r="Y400" s="124">
        <v>0</v>
      </c>
      <c r="Z400" s="124">
        <f t="shared" si="1467"/>
        <v>0</v>
      </c>
      <c r="AA400" s="124"/>
      <c r="AB400" s="124"/>
      <c r="AC400" s="124"/>
      <c r="AD400" s="124">
        <f t="shared" si="1535"/>
        <v>0</v>
      </c>
      <c r="AE400" s="124"/>
      <c r="AF400" s="124"/>
      <c r="AG400" s="124">
        <v>1</v>
      </c>
      <c r="AH400" s="124">
        <f t="shared" si="1536"/>
        <v>41914.898666666668</v>
      </c>
      <c r="AI400" s="124"/>
      <c r="AJ400" s="124"/>
      <c r="AK400" s="125"/>
      <c r="AL400" s="124">
        <f t="shared" si="1537"/>
        <v>0</v>
      </c>
      <c r="AM400" s="124">
        <v>5</v>
      </c>
      <c r="AN400" s="124">
        <f t="shared" si="1538"/>
        <v>209574.49333333335</v>
      </c>
      <c r="AO400" s="124">
        <v>0</v>
      </c>
      <c r="AP400" s="124">
        <f>(AO400*$E400*$G400*$H400*$M400*$AP$13)</f>
        <v>0</v>
      </c>
      <c r="AQ400" s="124"/>
      <c r="AR400" s="124">
        <f>(AQ400*$E400*$G400*$H400*$N400*$AR$13)</f>
        <v>0</v>
      </c>
      <c r="AS400" s="140">
        <v>0</v>
      </c>
      <c r="AT400" s="124">
        <f t="shared" si="1541"/>
        <v>0</v>
      </c>
      <c r="AU400" s="124">
        <v>0</v>
      </c>
      <c r="AV400" s="129">
        <f t="shared" si="1579"/>
        <v>0</v>
      </c>
      <c r="AW400" s="124"/>
      <c r="AX400" s="124">
        <f t="shared" si="1543"/>
        <v>0</v>
      </c>
      <c r="AY400" s="124"/>
      <c r="AZ400" s="124">
        <f t="shared" si="1544"/>
        <v>0</v>
      </c>
      <c r="BA400" s="124"/>
      <c r="BB400" s="124">
        <f t="shared" si="1545"/>
        <v>0</v>
      </c>
      <c r="BC400" s="124">
        <v>0</v>
      </c>
      <c r="BD400" s="124">
        <f t="shared" si="1546"/>
        <v>0</v>
      </c>
      <c r="BE400" s="124">
        <v>0</v>
      </c>
      <c r="BF400" s="124">
        <f t="shared" si="1547"/>
        <v>0</v>
      </c>
      <c r="BG400" s="124">
        <v>0</v>
      </c>
      <c r="BH400" s="124">
        <f t="shared" si="1548"/>
        <v>0</v>
      </c>
      <c r="BI400" s="124"/>
      <c r="BJ400" s="124">
        <f>(BI400*$E400*$G400*$H400*$M400*$BJ$13)</f>
        <v>0</v>
      </c>
      <c r="BK400" s="124">
        <v>0</v>
      </c>
      <c r="BL400" s="124">
        <f>(BK400*$E400*$G400*$H400*$N400*$BL$13)</f>
        <v>0</v>
      </c>
      <c r="BM400" s="124"/>
      <c r="BN400" s="124">
        <f t="shared" si="1585"/>
        <v>0</v>
      </c>
      <c r="BO400" s="124">
        <v>0</v>
      </c>
      <c r="BP400" s="124">
        <f t="shared" si="1552"/>
        <v>0</v>
      </c>
      <c r="BQ400" s="124">
        <v>0</v>
      </c>
      <c r="BR400" s="124">
        <f>(BQ400*$E400*$G400*$H400*$N400*$BR$13)</f>
        <v>0</v>
      </c>
      <c r="BS400" s="124"/>
      <c r="BT400" s="124">
        <f>(BS400*$E400*$G400*$H400*$N400*$BT$13)</f>
        <v>0</v>
      </c>
      <c r="BU400" s="124">
        <v>0</v>
      </c>
      <c r="BV400" s="124">
        <f t="shared" si="1555"/>
        <v>0</v>
      </c>
      <c r="BW400" s="124">
        <v>1</v>
      </c>
      <c r="BX400" s="129">
        <f t="shared" si="1556"/>
        <v>54870.412799999998</v>
      </c>
      <c r="BY400" s="124"/>
      <c r="BZ400" s="124">
        <f t="shared" si="1557"/>
        <v>0</v>
      </c>
      <c r="CA400" s="124">
        <v>190</v>
      </c>
      <c r="CB400" s="124">
        <f t="shared" si="1586"/>
        <v>7239846.1333333319</v>
      </c>
      <c r="CC400" s="124">
        <v>0</v>
      </c>
      <c r="CD400" s="124">
        <f t="shared" si="1559"/>
        <v>0</v>
      </c>
      <c r="CE400" s="124">
        <v>2</v>
      </c>
      <c r="CF400" s="124">
        <f t="shared" si="1560"/>
        <v>91450.688000000009</v>
      </c>
      <c r="CG400" s="124">
        <v>0</v>
      </c>
      <c r="CH400" s="124">
        <f t="shared" si="1561"/>
        <v>0</v>
      </c>
      <c r="CI400" s="124"/>
      <c r="CJ400" s="124">
        <f t="shared" si="1562"/>
        <v>0</v>
      </c>
      <c r="CK400" s="124"/>
      <c r="CL400" s="124">
        <f t="shared" si="1580"/>
        <v>0</v>
      </c>
      <c r="CM400" s="124">
        <v>0</v>
      </c>
      <c r="CN400" s="124">
        <f t="shared" si="1581"/>
        <v>0</v>
      </c>
      <c r="CO400" s="124">
        <v>0</v>
      </c>
      <c r="CP400" s="124">
        <f>(CO400*$E400*$G400*$H400*$M400*$CP$13)</f>
        <v>0</v>
      </c>
      <c r="CQ400" s="124">
        <v>0</v>
      </c>
      <c r="CR400" s="124">
        <f t="shared" si="1582"/>
        <v>0</v>
      </c>
      <c r="CS400" s="124">
        <v>0</v>
      </c>
      <c r="CT400" s="124">
        <f t="shared" si="1583"/>
        <v>0</v>
      </c>
      <c r="CU400" s="124">
        <v>0</v>
      </c>
      <c r="CV400" s="124">
        <f t="shared" si="1576"/>
        <v>0</v>
      </c>
      <c r="CW400" s="124"/>
      <c r="CX400" s="124">
        <f t="shared" si="1568"/>
        <v>0</v>
      </c>
      <c r="CY400" s="140">
        <v>0</v>
      </c>
      <c r="CZ400" s="124">
        <f t="shared" si="1569"/>
        <v>0</v>
      </c>
      <c r="DA400" s="124">
        <v>0</v>
      </c>
      <c r="DB400" s="129">
        <f t="shared" si="1570"/>
        <v>0</v>
      </c>
      <c r="DC400" s="124">
        <v>0</v>
      </c>
      <c r="DD400" s="124">
        <f t="shared" si="1571"/>
        <v>0</v>
      </c>
      <c r="DE400" s="141"/>
      <c r="DF400" s="124">
        <f t="shared" si="1572"/>
        <v>0</v>
      </c>
      <c r="DG400" s="124">
        <v>0</v>
      </c>
      <c r="DH400" s="124">
        <f t="shared" si="1584"/>
        <v>0</v>
      </c>
      <c r="DI400" s="124"/>
      <c r="DJ400" s="124">
        <f t="shared" si="1577"/>
        <v>0</v>
      </c>
      <c r="DK400" s="124">
        <v>0</v>
      </c>
      <c r="DL400" s="129">
        <f>(DK400*$E400*$G400*$H400*$P400*$DL$13)</f>
        <v>0</v>
      </c>
      <c r="DM400" s="124">
        <f t="shared" si="1575"/>
        <v>232</v>
      </c>
      <c r="DN400" s="124">
        <f t="shared" si="1575"/>
        <v>9170598.7837333325</v>
      </c>
    </row>
    <row r="401" spans="1:118" ht="15.75" customHeight="1" x14ac:dyDescent="0.25">
      <c r="A401" s="104"/>
      <c r="B401" s="135">
        <v>351</v>
      </c>
      <c r="C401" s="235" t="s">
        <v>872</v>
      </c>
      <c r="D401" s="118" t="s">
        <v>873</v>
      </c>
      <c r="E401" s="107">
        <f t="shared" ref="E401:E440" si="1587">23160+300</f>
        <v>23460</v>
      </c>
      <c r="F401" s="108">
        <v>23500</v>
      </c>
      <c r="G401" s="145">
        <v>3.32</v>
      </c>
      <c r="H401" s="120">
        <v>1</v>
      </c>
      <c r="I401" s="121"/>
      <c r="J401" s="121"/>
      <c r="K401" s="121"/>
      <c r="L401" s="121"/>
      <c r="M401" s="122">
        <v>1.4</v>
      </c>
      <c r="N401" s="122">
        <v>1.68</v>
      </c>
      <c r="O401" s="122">
        <v>2.23</v>
      </c>
      <c r="P401" s="123">
        <v>2.57</v>
      </c>
      <c r="Q401" s="124">
        <v>4</v>
      </c>
      <c r="R401" s="124">
        <f t="shared" si="1451"/>
        <v>479853.32266666665</v>
      </c>
      <c r="S401" s="124">
        <v>0</v>
      </c>
      <c r="T401" s="124">
        <f t="shared" si="1392"/>
        <v>0</v>
      </c>
      <c r="U401" s="124">
        <v>30</v>
      </c>
      <c r="V401" s="124">
        <f t="shared" si="1533"/>
        <v>4027496.1831999999</v>
      </c>
      <c r="W401" s="124"/>
      <c r="X401" s="124">
        <f t="shared" si="1534"/>
        <v>0</v>
      </c>
      <c r="Y401" s="124">
        <v>0</v>
      </c>
      <c r="Z401" s="124">
        <f t="shared" si="1467"/>
        <v>0</v>
      </c>
      <c r="AA401" s="124"/>
      <c r="AB401" s="124"/>
      <c r="AC401" s="124"/>
      <c r="AD401" s="124">
        <f t="shared" si="1535"/>
        <v>0</v>
      </c>
      <c r="AE401" s="124"/>
      <c r="AF401" s="124"/>
      <c r="AG401" s="124"/>
      <c r="AH401" s="124">
        <f t="shared" si="1536"/>
        <v>0</v>
      </c>
      <c r="AI401" s="124"/>
      <c r="AJ401" s="124"/>
      <c r="AK401" s="125"/>
      <c r="AL401" s="124">
        <f t="shared" si="1537"/>
        <v>0</v>
      </c>
      <c r="AM401" s="124">
        <v>0</v>
      </c>
      <c r="AN401" s="124">
        <f>(AM401*$E401*$G401*$H401*$M401*$AN$13)</f>
        <v>0</v>
      </c>
      <c r="AO401" s="124">
        <v>0</v>
      </c>
      <c r="AP401" s="124">
        <f>(AO401*$E401*$G401*$H401*$M401*$AP$13)</f>
        <v>0</v>
      </c>
      <c r="AQ401" s="124">
        <v>0</v>
      </c>
      <c r="AR401" s="124">
        <f>(AQ401*$E401*$G401*$H401*$N401*$AR$13)</f>
        <v>0</v>
      </c>
      <c r="AS401" s="140">
        <v>0</v>
      </c>
      <c r="AT401" s="124">
        <f t="shared" si="1541"/>
        <v>0</v>
      </c>
      <c r="AU401" s="124">
        <v>0</v>
      </c>
      <c r="AV401" s="129">
        <f t="shared" si="1579"/>
        <v>0</v>
      </c>
      <c r="AW401" s="124"/>
      <c r="AX401" s="124">
        <f t="shared" si="1543"/>
        <v>0</v>
      </c>
      <c r="AY401" s="124"/>
      <c r="AZ401" s="124">
        <f t="shared" si="1544"/>
        <v>0</v>
      </c>
      <c r="BA401" s="124"/>
      <c r="BB401" s="124">
        <f t="shared" si="1545"/>
        <v>0</v>
      </c>
      <c r="BC401" s="124"/>
      <c r="BD401" s="124">
        <f t="shared" si="1546"/>
        <v>0</v>
      </c>
      <c r="BE401" s="124"/>
      <c r="BF401" s="124">
        <f t="shared" si="1547"/>
        <v>0</v>
      </c>
      <c r="BG401" s="124"/>
      <c r="BH401" s="124">
        <f t="shared" si="1548"/>
        <v>0</v>
      </c>
      <c r="BI401" s="124"/>
      <c r="BJ401" s="124">
        <f>(BI401*$E401*$G401*$H401*$M401*$BJ$13)</f>
        <v>0</v>
      </c>
      <c r="BK401" s="124">
        <v>0</v>
      </c>
      <c r="BL401" s="124">
        <f>(BK401*$E401*$G401*$H401*$N401*$BL$13)</f>
        <v>0</v>
      </c>
      <c r="BM401" s="124">
        <v>1</v>
      </c>
      <c r="BN401" s="124">
        <f t="shared" si="1585"/>
        <v>130869.08799999999</v>
      </c>
      <c r="BO401" s="124"/>
      <c r="BP401" s="124">
        <f t="shared" si="1552"/>
        <v>0</v>
      </c>
      <c r="BQ401" s="124">
        <v>0</v>
      </c>
      <c r="BR401" s="124">
        <f>(BQ401*$E401*$G401*$H401*$N401*$BR$13)</f>
        <v>0</v>
      </c>
      <c r="BS401" s="124"/>
      <c r="BT401" s="124">
        <f>(BS401*$E401*$G401*$H401*$N401*$BT$13)</f>
        <v>0</v>
      </c>
      <c r="BU401" s="124">
        <v>4</v>
      </c>
      <c r="BV401" s="124">
        <f t="shared" si="1555"/>
        <v>628171.62239999999</v>
      </c>
      <c r="BW401" s="124">
        <v>0</v>
      </c>
      <c r="BX401" s="129">
        <f>(BW401*$E401*$G401*$H401*$N401*$BX$13)</f>
        <v>0</v>
      </c>
      <c r="BY401" s="124"/>
      <c r="BZ401" s="124">
        <f t="shared" si="1557"/>
        <v>0</v>
      </c>
      <c r="CA401" s="124"/>
      <c r="CB401" s="124">
        <f>(CA401*$E401*$G401*$H401*$M401*$CB$13)</f>
        <v>0</v>
      </c>
      <c r="CC401" s="124"/>
      <c r="CD401" s="124">
        <f t="shared" si="1559"/>
        <v>0</v>
      </c>
      <c r="CE401" s="124">
        <v>0</v>
      </c>
      <c r="CF401" s="124">
        <f>(CE401*$E401*$G401*$H401*$N401*$CF$13)</f>
        <v>0</v>
      </c>
      <c r="CG401" s="124"/>
      <c r="CH401" s="124">
        <f t="shared" si="1561"/>
        <v>0</v>
      </c>
      <c r="CI401" s="124"/>
      <c r="CJ401" s="124">
        <f t="shared" si="1562"/>
        <v>0</v>
      </c>
      <c r="CK401" s="124"/>
      <c r="CL401" s="124">
        <f t="shared" si="1580"/>
        <v>0</v>
      </c>
      <c r="CM401" s="124">
        <v>0</v>
      </c>
      <c r="CN401" s="124">
        <f t="shared" si="1581"/>
        <v>0</v>
      </c>
      <c r="CO401" s="124">
        <v>0</v>
      </c>
      <c r="CP401" s="124">
        <f>(CO401*$E401*$G401*$H401*$M401*$CP$13)</f>
        <v>0</v>
      </c>
      <c r="CQ401" s="124">
        <v>0</v>
      </c>
      <c r="CR401" s="124">
        <f t="shared" si="1582"/>
        <v>0</v>
      </c>
      <c r="CS401" s="124">
        <v>0</v>
      </c>
      <c r="CT401" s="124">
        <f t="shared" si="1583"/>
        <v>0</v>
      </c>
      <c r="CU401" s="124">
        <v>0</v>
      </c>
      <c r="CV401" s="124">
        <f t="shared" si="1576"/>
        <v>0</v>
      </c>
      <c r="CW401" s="124"/>
      <c r="CX401" s="124">
        <f t="shared" si="1568"/>
        <v>0</v>
      </c>
      <c r="CY401" s="140">
        <v>0</v>
      </c>
      <c r="CZ401" s="124">
        <f t="shared" si="1569"/>
        <v>0</v>
      </c>
      <c r="DA401" s="124"/>
      <c r="DB401" s="129">
        <f t="shared" si="1570"/>
        <v>0</v>
      </c>
      <c r="DC401" s="124">
        <v>0</v>
      </c>
      <c r="DD401" s="124">
        <f t="shared" si="1571"/>
        <v>0</v>
      </c>
      <c r="DE401" s="141"/>
      <c r="DF401" s="124">
        <f t="shared" si="1572"/>
        <v>0</v>
      </c>
      <c r="DG401" s="124">
        <v>0</v>
      </c>
      <c r="DH401" s="124">
        <f t="shared" si="1584"/>
        <v>0</v>
      </c>
      <c r="DI401" s="124"/>
      <c r="DJ401" s="124">
        <f t="shared" si="1577"/>
        <v>0</v>
      </c>
      <c r="DK401" s="124">
        <v>0</v>
      </c>
      <c r="DL401" s="129">
        <f>(DK401*$E401*$G401*$H401*$P401*$DL$13)</f>
        <v>0</v>
      </c>
      <c r="DM401" s="124">
        <f t="shared" si="1575"/>
        <v>39</v>
      </c>
      <c r="DN401" s="124">
        <f t="shared" si="1575"/>
        <v>5266390.2162666656</v>
      </c>
    </row>
    <row r="402" spans="1:118" s="236" customFormat="1" ht="15.75" customHeight="1" x14ac:dyDescent="0.25">
      <c r="A402" s="104">
        <v>36</v>
      </c>
      <c r="B402" s="143"/>
      <c r="C402" s="143"/>
      <c r="D402" s="106" t="s">
        <v>874</v>
      </c>
      <c r="E402" s="107">
        <f t="shared" si="1587"/>
        <v>23460</v>
      </c>
      <c r="F402" s="108">
        <v>23500</v>
      </c>
      <c r="G402" s="144"/>
      <c r="H402" s="120"/>
      <c r="I402" s="121"/>
      <c r="J402" s="121"/>
      <c r="K402" s="121"/>
      <c r="L402" s="121"/>
      <c r="M402" s="133">
        <v>1.4</v>
      </c>
      <c r="N402" s="133">
        <v>1.68</v>
      </c>
      <c r="O402" s="133">
        <v>2.23</v>
      </c>
      <c r="P402" s="134">
        <v>2.57</v>
      </c>
      <c r="Q402" s="115">
        <f>SUM(Q403:Q414)</f>
        <v>313</v>
      </c>
      <c r="R402" s="115">
        <f t="shared" ref="R402:Z402" si="1588">SUM(R403:R414)</f>
        <v>27943868.003333338</v>
      </c>
      <c r="S402" s="115">
        <f t="shared" si="1588"/>
        <v>185</v>
      </c>
      <c r="T402" s="115">
        <f t="shared" si="1588"/>
        <v>32959202.430000003</v>
      </c>
      <c r="U402" s="115">
        <f t="shared" si="1588"/>
        <v>147</v>
      </c>
      <c r="V402" s="115">
        <f t="shared" si="1588"/>
        <v>19075612.946413334</v>
      </c>
      <c r="W402" s="115">
        <f t="shared" si="1588"/>
        <v>20</v>
      </c>
      <c r="X402" s="115">
        <f t="shared" si="1588"/>
        <v>1657905.0553333331</v>
      </c>
      <c r="Y402" s="115">
        <f t="shared" si="1588"/>
        <v>43</v>
      </c>
      <c r="Z402" s="115">
        <f t="shared" si="1588"/>
        <v>902756.92266666668</v>
      </c>
      <c r="AA402" s="115"/>
      <c r="AB402" s="115"/>
      <c r="AC402" s="115">
        <f t="shared" ref="AC402:AH402" si="1589">SUM(AC403:AC414)</f>
        <v>83</v>
      </c>
      <c r="AD402" s="115">
        <f t="shared" si="1589"/>
        <v>12836076.381333334</v>
      </c>
      <c r="AE402" s="115">
        <f t="shared" si="1589"/>
        <v>0</v>
      </c>
      <c r="AF402" s="115">
        <f t="shared" si="1589"/>
        <v>0</v>
      </c>
      <c r="AG402" s="115">
        <f t="shared" si="1589"/>
        <v>45</v>
      </c>
      <c r="AH402" s="115">
        <f t="shared" si="1589"/>
        <v>5109281.6133333324</v>
      </c>
      <c r="AI402" s="115"/>
      <c r="AJ402" s="115"/>
      <c r="AK402" s="115">
        <f t="shared" ref="AK402:CV402" si="1590">SUM(AK403:AK414)</f>
        <v>0</v>
      </c>
      <c r="AL402" s="115">
        <f t="shared" si="1590"/>
        <v>0</v>
      </c>
      <c r="AM402" s="115">
        <f t="shared" si="1590"/>
        <v>57</v>
      </c>
      <c r="AN402" s="115">
        <f t="shared" si="1590"/>
        <v>1029805.7</v>
      </c>
      <c r="AO402" s="115">
        <f t="shared" si="1590"/>
        <v>84</v>
      </c>
      <c r="AP402" s="115">
        <f t="shared" si="1590"/>
        <v>1485088.22</v>
      </c>
      <c r="AQ402" s="115">
        <f t="shared" si="1590"/>
        <v>199</v>
      </c>
      <c r="AR402" s="115">
        <f t="shared" si="1590"/>
        <v>8813835.9847999997</v>
      </c>
      <c r="AS402" s="115">
        <f t="shared" si="1590"/>
        <v>39</v>
      </c>
      <c r="AT402" s="115">
        <f t="shared" si="1590"/>
        <v>999267.36</v>
      </c>
      <c r="AU402" s="115">
        <f t="shared" si="1590"/>
        <v>0</v>
      </c>
      <c r="AV402" s="115">
        <f t="shared" si="1590"/>
        <v>0</v>
      </c>
      <c r="AW402" s="115">
        <f t="shared" si="1590"/>
        <v>0</v>
      </c>
      <c r="AX402" s="115">
        <f t="shared" si="1590"/>
        <v>0</v>
      </c>
      <c r="AY402" s="115">
        <f t="shared" si="1590"/>
        <v>0</v>
      </c>
      <c r="AZ402" s="115">
        <f t="shared" si="1590"/>
        <v>0</v>
      </c>
      <c r="BA402" s="115">
        <f t="shared" si="1590"/>
        <v>0</v>
      </c>
      <c r="BB402" s="115">
        <f t="shared" si="1590"/>
        <v>0</v>
      </c>
      <c r="BC402" s="115">
        <f t="shared" si="1590"/>
        <v>0</v>
      </c>
      <c r="BD402" s="115">
        <f t="shared" si="1590"/>
        <v>0</v>
      </c>
      <c r="BE402" s="115">
        <f t="shared" si="1590"/>
        <v>0</v>
      </c>
      <c r="BF402" s="115">
        <f t="shared" si="1590"/>
        <v>0</v>
      </c>
      <c r="BG402" s="115">
        <f t="shared" si="1590"/>
        <v>0</v>
      </c>
      <c r="BH402" s="115">
        <f t="shared" si="1590"/>
        <v>0</v>
      </c>
      <c r="BI402" s="115">
        <f t="shared" si="1590"/>
        <v>0</v>
      </c>
      <c r="BJ402" s="115">
        <f t="shared" si="1590"/>
        <v>0</v>
      </c>
      <c r="BK402" s="115">
        <f t="shared" si="1590"/>
        <v>25</v>
      </c>
      <c r="BL402" s="115">
        <f t="shared" si="1590"/>
        <v>718045.57440000004</v>
      </c>
      <c r="BM402" s="115">
        <f t="shared" si="1590"/>
        <v>8</v>
      </c>
      <c r="BN402" s="115">
        <f t="shared" si="1590"/>
        <v>882972.15999999992</v>
      </c>
      <c r="BO402" s="115">
        <f t="shared" si="1590"/>
        <v>70</v>
      </c>
      <c r="BP402" s="115">
        <f t="shared" si="1590"/>
        <v>1379644</v>
      </c>
      <c r="BQ402" s="115">
        <f t="shared" si="1590"/>
        <v>4</v>
      </c>
      <c r="BR402" s="115">
        <f t="shared" si="1590"/>
        <v>78836.799999999988</v>
      </c>
      <c r="BS402" s="115">
        <f t="shared" si="1590"/>
        <v>2</v>
      </c>
      <c r="BT402" s="115">
        <f t="shared" si="1590"/>
        <v>22704.9984</v>
      </c>
      <c r="BU402" s="115">
        <f t="shared" si="1590"/>
        <v>26</v>
      </c>
      <c r="BV402" s="115">
        <f t="shared" si="1590"/>
        <v>1313105.7407999998</v>
      </c>
      <c r="BW402" s="115">
        <f t="shared" si="1590"/>
        <v>26</v>
      </c>
      <c r="BX402" s="115">
        <f t="shared" si="1590"/>
        <v>1236949.3919999995</v>
      </c>
      <c r="BY402" s="115">
        <f t="shared" si="1590"/>
        <v>24</v>
      </c>
      <c r="BZ402" s="115">
        <f t="shared" si="1590"/>
        <v>3374215.04</v>
      </c>
      <c r="CA402" s="115">
        <f t="shared" si="1590"/>
        <v>0</v>
      </c>
      <c r="CB402" s="115">
        <f t="shared" si="1590"/>
        <v>0</v>
      </c>
      <c r="CC402" s="115">
        <f t="shared" si="1590"/>
        <v>0</v>
      </c>
      <c r="CD402" s="115">
        <f t="shared" si="1590"/>
        <v>0</v>
      </c>
      <c r="CE402" s="115">
        <f t="shared" si="1590"/>
        <v>15</v>
      </c>
      <c r="CF402" s="115">
        <f t="shared" si="1590"/>
        <v>295638</v>
      </c>
      <c r="CG402" s="115">
        <f t="shared" si="1590"/>
        <v>0</v>
      </c>
      <c r="CH402" s="115">
        <f t="shared" si="1590"/>
        <v>0</v>
      </c>
      <c r="CI402" s="115">
        <f t="shared" si="1590"/>
        <v>0</v>
      </c>
      <c r="CJ402" s="115">
        <f t="shared" si="1590"/>
        <v>0</v>
      </c>
      <c r="CK402" s="115">
        <f t="shared" si="1590"/>
        <v>0</v>
      </c>
      <c r="CL402" s="115">
        <f t="shared" si="1590"/>
        <v>0</v>
      </c>
      <c r="CM402" s="115">
        <f t="shared" si="1590"/>
        <v>1</v>
      </c>
      <c r="CN402" s="115">
        <f t="shared" si="1590"/>
        <v>16424.333333333332</v>
      </c>
      <c r="CO402" s="115">
        <f t="shared" si="1590"/>
        <v>10</v>
      </c>
      <c r="CP402" s="115">
        <f t="shared" si="1590"/>
        <v>613744.48800000001</v>
      </c>
      <c r="CQ402" s="115">
        <f t="shared" si="1590"/>
        <v>10</v>
      </c>
      <c r="CR402" s="115">
        <f t="shared" si="1590"/>
        <v>164243.33333333334</v>
      </c>
      <c r="CS402" s="115">
        <f t="shared" si="1590"/>
        <v>54</v>
      </c>
      <c r="CT402" s="115">
        <f t="shared" si="1590"/>
        <v>1880257.68</v>
      </c>
      <c r="CU402" s="115">
        <f t="shared" si="1590"/>
        <v>0</v>
      </c>
      <c r="CV402" s="115">
        <f t="shared" si="1590"/>
        <v>0</v>
      </c>
      <c r="CW402" s="115">
        <f t="shared" ref="CW402:DN402" si="1591">SUM(CW403:CW414)</f>
        <v>20</v>
      </c>
      <c r="CX402" s="115">
        <f t="shared" si="1591"/>
        <v>2331204.1760000004</v>
      </c>
      <c r="CY402" s="115">
        <f t="shared" si="1591"/>
        <v>172</v>
      </c>
      <c r="CZ402" s="115">
        <f t="shared" si="1591"/>
        <v>25445917.425600003</v>
      </c>
      <c r="DA402" s="115">
        <f t="shared" si="1591"/>
        <v>0</v>
      </c>
      <c r="DB402" s="115">
        <f t="shared" si="1591"/>
        <v>0</v>
      </c>
      <c r="DC402" s="115">
        <f t="shared" si="1591"/>
        <v>0</v>
      </c>
      <c r="DD402" s="115">
        <f t="shared" si="1591"/>
        <v>0</v>
      </c>
      <c r="DE402" s="115">
        <f t="shared" si="1591"/>
        <v>0</v>
      </c>
      <c r="DF402" s="115">
        <f t="shared" si="1591"/>
        <v>0</v>
      </c>
      <c r="DG402" s="115">
        <f t="shared" si="1591"/>
        <v>21</v>
      </c>
      <c r="DH402" s="115">
        <f t="shared" si="1591"/>
        <v>264891.64800000004</v>
      </c>
      <c r="DI402" s="115">
        <f t="shared" si="1591"/>
        <v>0</v>
      </c>
      <c r="DJ402" s="115">
        <f t="shared" si="1591"/>
        <v>0</v>
      </c>
      <c r="DK402" s="115">
        <f t="shared" si="1591"/>
        <v>21</v>
      </c>
      <c r="DL402" s="115">
        <f t="shared" si="1591"/>
        <v>897275.40800000005</v>
      </c>
      <c r="DM402" s="115">
        <f t="shared" si="1591"/>
        <v>1724</v>
      </c>
      <c r="DN402" s="115">
        <f t="shared" si="1591"/>
        <v>153728770.81508002</v>
      </c>
    </row>
    <row r="403" spans="1:118" ht="30" customHeight="1" x14ac:dyDescent="0.25">
      <c r="A403" s="104"/>
      <c r="B403" s="135">
        <v>352</v>
      </c>
      <c r="C403" s="235" t="s">
        <v>875</v>
      </c>
      <c r="D403" s="118" t="s">
        <v>876</v>
      </c>
      <c r="E403" s="107">
        <f t="shared" si="1587"/>
        <v>23460</v>
      </c>
      <c r="F403" s="108">
        <v>23500</v>
      </c>
      <c r="G403" s="136">
        <v>4.32</v>
      </c>
      <c r="H403" s="120">
        <v>1</v>
      </c>
      <c r="I403" s="121"/>
      <c r="J403" s="121"/>
      <c r="K403" s="121"/>
      <c r="L403" s="121"/>
      <c r="M403" s="122">
        <v>1.4</v>
      </c>
      <c r="N403" s="122">
        <v>1.68</v>
      </c>
      <c r="O403" s="122">
        <v>2.23</v>
      </c>
      <c r="P403" s="123">
        <v>2.57</v>
      </c>
      <c r="Q403" s="124">
        <v>0</v>
      </c>
      <c r="R403" s="124">
        <f>(Q403*$E403*$G403*$H403*$M403*$R$13)/12*11+(Q403*$F403*$G403*$H403*$M403*$R$13)/12</f>
        <v>0</v>
      </c>
      <c r="S403" s="227">
        <v>5</v>
      </c>
      <c r="T403" s="124">
        <f t="shared" si="1392"/>
        <v>780484.32000000007</v>
      </c>
      <c r="U403" s="124">
        <v>1</v>
      </c>
      <c r="V403" s="124">
        <f t="shared" ref="V403:V414" si="1592">(U403*$E403*$G403*$H403*$M403*$V$13)/12*11+(U403*$F403*$G403*$H403*$M403*$V$13)/12</f>
        <v>174686.58144000004</v>
      </c>
      <c r="W403" s="124">
        <v>0</v>
      </c>
      <c r="X403" s="124">
        <f t="shared" ref="X403:X414" si="1593">(W403*$E403*$G403*$H403*$M403*$X$13)</f>
        <v>0</v>
      </c>
      <c r="Y403" s="124"/>
      <c r="Z403" s="124">
        <f t="shared" si="1467"/>
        <v>0</v>
      </c>
      <c r="AA403" s="124"/>
      <c r="AB403" s="124"/>
      <c r="AC403" s="124"/>
      <c r="AD403" s="124">
        <f t="shared" ref="AD403:AD414" si="1594">(AC403*$E403*$G403*$H403*$M403*$AD$13)</f>
        <v>0</v>
      </c>
      <c r="AE403" s="124"/>
      <c r="AF403" s="124"/>
      <c r="AG403" s="124"/>
      <c r="AH403" s="124">
        <f t="shared" ref="AH403:AH413" si="1595">(AG403*$E403*$G403*$H403*$M403*$AH$13)</f>
        <v>0</v>
      </c>
      <c r="AI403" s="124"/>
      <c r="AJ403" s="124"/>
      <c r="AK403" s="125"/>
      <c r="AL403" s="124">
        <f t="shared" ref="AL403:AL414" si="1596">(AK403*$E403*$G403*$H403*$M403*$AL$13)</f>
        <v>0</v>
      </c>
      <c r="AM403" s="124">
        <v>0</v>
      </c>
      <c r="AN403" s="124">
        <f t="shared" ref="AN403:AN413" si="1597">(AM403*$E403*$G403*$H403*$M403*$AN$13)</f>
        <v>0</v>
      </c>
      <c r="AO403" s="124">
        <v>0</v>
      </c>
      <c r="AP403" s="124">
        <f>(AO403*$E403*$G403*$H403*$M403*$AP$13)</f>
        <v>0</v>
      </c>
      <c r="AQ403" s="124">
        <v>2</v>
      </c>
      <c r="AR403" s="124">
        <f t="shared" ref="AR403:AR414" si="1598">(AQ403*$E403*$G403*$H403*$N403*$AR$13)/12*11+(AQ403*$F403*$G403*$H403*$N403*$AR$13)/12</f>
        <v>374632.47360000003</v>
      </c>
      <c r="AS403" s="140">
        <v>0</v>
      </c>
      <c r="AT403" s="124">
        <f t="shared" ref="AT403:AT413" si="1599">(AS403*$E403*$G403*$H403*$N403*$AT$13)/12*4+(AS403*$E403*$G403*$H403*$N403*$AT$15)/12*8</f>
        <v>0</v>
      </c>
      <c r="AU403" s="124"/>
      <c r="AV403" s="129">
        <f t="shared" ref="AV403:AV414" si="1600">(AU403*$E403*$G403*$H403*$N403*$AV$13)</f>
        <v>0</v>
      </c>
      <c r="AW403" s="124"/>
      <c r="AX403" s="124">
        <f t="shared" ref="AX403:AX414" si="1601">(AW403*$E403*$G403*$H403*$M403*$AX$13)</f>
        <v>0</v>
      </c>
      <c r="AY403" s="124"/>
      <c r="AZ403" s="124">
        <f t="shared" ref="AZ403:AZ414" si="1602">(AY403*$E403*$G403*$H403*$M403*$AZ$13)</f>
        <v>0</v>
      </c>
      <c r="BA403" s="124"/>
      <c r="BB403" s="124">
        <f t="shared" ref="BB403:BB414" si="1603">(BA403*$E403*$G403*$H403*$M403*$BB$13)</f>
        <v>0</v>
      </c>
      <c r="BC403" s="124"/>
      <c r="BD403" s="124">
        <f t="shared" ref="BD403:BD414" si="1604">(BC403*$E403*$G403*$H403*$M403*$BD$13)</f>
        <v>0</v>
      </c>
      <c r="BE403" s="124"/>
      <c r="BF403" s="124">
        <f t="shared" ref="BF403:BF414" si="1605">(BE403*$E403*$G403*$H403*$M403*$BF$13)</f>
        <v>0</v>
      </c>
      <c r="BG403" s="124"/>
      <c r="BH403" s="124">
        <f t="shared" ref="BH403:BH414" si="1606">(BG403*$E403*$G403*$H403*$M403*$BH$13)</f>
        <v>0</v>
      </c>
      <c r="BI403" s="124"/>
      <c r="BJ403" s="124">
        <f t="shared" ref="BJ403:BJ414" si="1607">(BI403*$E403*$G403*$H403*$M403*$BJ$13)</f>
        <v>0</v>
      </c>
      <c r="BK403" s="124">
        <v>0</v>
      </c>
      <c r="BL403" s="124">
        <f>(BK403*$E403*$G403*$H403*$N403*$BL$13)</f>
        <v>0</v>
      </c>
      <c r="BM403" s="124"/>
      <c r="BN403" s="124">
        <f>(BM403*$E403*$G403*$H403*$N403*$BN$13)</f>
        <v>0</v>
      </c>
      <c r="BO403" s="124"/>
      <c r="BP403" s="124">
        <f t="shared" ref="BP403:BP413" si="1608">(BO403*$E403*$G403*$H403*$N403*$BP$13)</f>
        <v>0</v>
      </c>
      <c r="BQ403" s="124"/>
      <c r="BR403" s="124">
        <f t="shared" ref="BR403:BR413" si="1609">(BQ403*$E403*$G403*$H403*$N403*$BR$13)</f>
        <v>0</v>
      </c>
      <c r="BS403" s="124"/>
      <c r="BT403" s="124">
        <f>(BS403*$E403*$G403*$H403*$N403*$BT$13)</f>
        <v>0</v>
      </c>
      <c r="BU403" s="124">
        <v>3</v>
      </c>
      <c r="BV403" s="124">
        <f t="shared" ref="BV403:BV406" si="1610">(BU403*$E403*$G403*$H403*$N403*$BV$13)/12*11+(BU403*$F403*$G403*$H403*$N403*$BV$13)/12</f>
        <v>613034.95679999993</v>
      </c>
      <c r="BW403" s="124"/>
      <c r="BX403" s="129">
        <f>(BW403*$E403*$G403*$H403*$N403*$BX$13)</f>
        <v>0</v>
      </c>
      <c r="BY403" s="124"/>
      <c r="BZ403" s="124">
        <f>(BY403*$E403*$G403*$H403*$M403*$BZ$13)</f>
        <v>0</v>
      </c>
      <c r="CA403" s="124"/>
      <c r="CB403" s="124">
        <f t="shared" ref="CB403:CB414" si="1611">(CA403*$E403*$G403*$H403*$M403*$CB$13)</f>
        <v>0</v>
      </c>
      <c r="CC403" s="124"/>
      <c r="CD403" s="124">
        <f t="shared" ref="CD403:CD414" si="1612">(CC403*$E403*$G403*$H403*$M403*$CD$13)</f>
        <v>0</v>
      </c>
      <c r="CE403" s="124">
        <v>0</v>
      </c>
      <c r="CF403" s="124">
        <f t="shared" ref="CF403:CF413" si="1613">(CE403*$E403*$G403*$H403*$N403*$CF$13)</f>
        <v>0</v>
      </c>
      <c r="CG403" s="124"/>
      <c r="CH403" s="124">
        <f t="shared" ref="CH403:CH414" si="1614">(CG403*$E403*$G403*$H403*$M403*$CH$13)</f>
        <v>0</v>
      </c>
      <c r="CI403" s="124"/>
      <c r="CJ403" s="124">
        <f t="shared" ref="CJ403:CJ414" si="1615">(CI403*$E403*$G403*$H403*$M403*$CJ$13)</f>
        <v>0</v>
      </c>
      <c r="CK403" s="124"/>
      <c r="CL403" s="124">
        <f t="shared" ref="CL403:CL414" si="1616">(CK403*$E403*$G403*$H403*$M403*$CL$13)</f>
        <v>0</v>
      </c>
      <c r="CM403" s="124"/>
      <c r="CN403" s="124">
        <f t="shared" ref="CN403:CN413" si="1617">(CM403*$E403*$G403*$H403*$M403*$CN$13)</f>
        <v>0</v>
      </c>
      <c r="CO403" s="124">
        <v>0</v>
      </c>
      <c r="CP403" s="124">
        <f>(CO403*$E403*$G403*$H403*$M403*$CP$13)</f>
        <v>0</v>
      </c>
      <c r="CQ403" s="124"/>
      <c r="CR403" s="124">
        <f t="shared" ref="CR403:CR413" si="1618">(CQ403*$E403*$G403*$H403*$M403*$CR$13)</f>
        <v>0</v>
      </c>
      <c r="CS403" s="124"/>
      <c r="CT403" s="124">
        <f>(CS403*$E403*$G403*$H403*$N403*$CT$13)</f>
        <v>0</v>
      </c>
      <c r="CU403" s="124"/>
      <c r="CV403" s="124">
        <f t="shared" ref="CV403:CV414" si="1619">(CU403*$E403*$G403*$H403*$N403*$CV$13)</f>
        <v>0</v>
      </c>
      <c r="CW403" s="124"/>
      <c r="CX403" s="124">
        <f>(CW403*$E403*$G403*$H403*$N403*$CX$13)</f>
        <v>0</v>
      </c>
      <c r="CY403" s="140">
        <v>0</v>
      </c>
      <c r="CZ403" s="124">
        <f>(CY403*$E403*$G403*$H403*$N403*$CZ$13)</f>
        <v>0</v>
      </c>
      <c r="DA403" s="124"/>
      <c r="DB403" s="129">
        <f t="shared" ref="DB403:DB414" si="1620">(DA403*$E403*$G403*$H403*$N403*$DB$13)</f>
        <v>0</v>
      </c>
      <c r="DC403" s="124"/>
      <c r="DD403" s="124">
        <f t="shared" ref="DD403:DD414" si="1621">(DC403*$E403*$G403*$H403*$N403*$DD$13)</f>
        <v>0</v>
      </c>
      <c r="DE403" s="141"/>
      <c r="DF403" s="124">
        <f t="shared" ref="DF403:DF414" si="1622">(DE403*$E403*$G403*$H403*$N403*$DF$13)</f>
        <v>0</v>
      </c>
      <c r="DG403" s="124">
        <v>0</v>
      </c>
      <c r="DH403" s="124">
        <f>(DG403*$E403*$G403*$H403*$N403*$DH$13)</f>
        <v>0</v>
      </c>
      <c r="DI403" s="124"/>
      <c r="DJ403" s="124">
        <f t="shared" ref="DJ403:DJ414" si="1623">(DI403*$E403*$G403*$H403*$O403*$DJ$13)</f>
        <v>0</v>
      </c>
      <c r="DK403" s="124">
        <v>0</v>
      </c>
      <c r="DL403" s="129">
        <f>(DK403*$E403*$G403*$H403*$P403*$DL$13)</f>
        <v>0</v>
      </c>
      <c r="DM403" s="124">
        <f t="shared" ref="DM403:DN414" si="1624">SUM(Q403,S403,U403,W403,Y403,AA403,AC403,AE403,AG403,AI403,AK403,AM403,AS403,AW403,AY403,CC403,AO403,BC403,BE403,BG403,CQ403,BI403,BK403,AQ403,BO403,AU403,CS403,BQ403,CU403,BS403,BU403,BW403,CE403,BY403,CA403,CG403,CI403,CK403,CM403,CO403,CW403,CY403,BM403,BA403,DA403,DC403,DE403,DG403,DI403,DK403)</f>
        <v>11</v>
      </c>
      <c r="DN403" s="124">
        <f t="shared" si="1624"/>
        <v>1942838.3318400001</v>
      </c>
    </row>
    <row r="404" spans="1:118" ht="24" customHeight="1" x14ac:dyDescent="0.25">
      <c r="A404" s="104"/>
      <c r="B404" s="135">
        <v>353</v>
      </c>
      <c r="C404" s="235" t="s">
        <v>877</v>
      </c>
      <c r="D404" s="118" t="s">
        <v>878</v>
      </c>
      <c r="E404" s="107">
        <f t="shared" si="1587"/>
        <v>23460</v>
      </c>
      <c r="F404" s="108">
        <v>23500</v>
      </c>
      <c r="G404" s="120">
        <v>3.5</v>
      </c>
      <c r="H404" s="149">
        <v>0.8</v>
      </c>
      <c r="I404" s="150"/>
      <c r="J404" s="150"/>
      <c r="K404" s="150"/>
      <c r="L404" s="121"/>
      <c r="M404" s="122">
        <v>1.4</v>
      </c>
      <c r="N404" s="122">
        <v>1.68</v>
      </c>
      <c r="O404" s="122">
        <v>2.23</v>
      </c>
      <c r="P404" s="123">
        <v>2.57</v>
      </c>
      <c r="Q404" s="124">
        <v>14</v>
      </c>
      <c r="R404" s="124">
        <f t="shared" ref="R404:R414" si="1625">(Q404*$E404*$G404*$H404*$M404*$R$13)/12*11+(Q404*$F404*$G404*$H404*$M404*$R$13)/12</f>
        <v>1416434.5066666666</v>
      </c>
      <c r="S404" s="227">
        <v>10</v>
      </c>
      <c r="T404" s="124">
        <f t="shared" si="1392"/>
        <v>1011738.9333333332</v>
      </c>
      <c r="U404" s="124">
        <v>86</v>
      </c>
      <c r="V404" s="124">
        <f t="shared" si="1592"/>
        <v>9737159.4469333347</v>
      </c>
      <c r="W404" s="124">
        <v>0</v>
      </c>
      <c r="X404" s="124">
        <f t="shared" si="1593"/>
        <v>0</v>
      </c>
      <c r="Y404" s="124"/>
      <c r="Z404" s="124">
        <f t="shared" si="1467"/>
        <v>0</v>
      </c>
      <c r="AA404" s="124"/>
      <c r="AB404" s="124"/>
      <c r="AC404" s="124"/>
      <c r="AD404" s="124">
        <f t="shared" si="1594"/>
        <v>0</v>
      </c>
      <c r="AE404" s="124"/>
      <c r="AF404" s="124"/>
      <c r="AG404" s="124">
        <v>21</v>
      </c>
      <c r="AH404" s="124">
        <f t="shared" ref="AH404:AH410" si="1626">(AG404*$E404*$G404*$H404*$M404*$AH$13)/12*11+(AG404*$F404*$G404*$H404*$M404*$AH$13)/12</f>
        <v>2124651.7599999998</v>
      </c>
      <c r="AI404" s="124"/>
      <c r="AJ404" s="124"/>
      <c r="AK404" s="125"/>
      <c r="AL404" s="124">
        <f t="shared" si="1596"/>
        <v>0</v>
      </c>
      <c r="AM404" s="124">
        <v>0</v>
      </c>
      <c r="AN404" s="124">
        <f t="shared" si="1597"/>
        <v>0</v>
      </c>
      <c r="AO404" s="124">
        <v>0</v>
      </c>
      <c r="AP404" s="124">
        <f>(AO404*$E404*$G404*$H404*$M404*$AP$13)</f>
        <v>0</v>
      </c>
      <c r="AQ404" s="124">
        <v>36</v>
      </c>
      <c r="AR404" s="124">
        <f t="shared" si="1598"/>
        <v>4370712.1920000007</v>
      </c>
      <c r="AS404" s="140">
        <v>0</v>
      </c>
      <c r="AT404" s="124">
        <f t="shared" si="1599"/>
        <v>0</v>
      </c>
      <c r="AU404" s="124"/>
      <c r="AV404" s="129">
        <f t="shared" si="1600"/>
        <v>0</v>
      </c>
      <c r="AW404" s="124"/>
      <c r="AX404" s="124">
        <f t="shared" si="1601"/>
        <v>0</v>
      </c>
      <c r="AY404" s="124"/>
      <c r="AZ404" s="124">
        <f t="shared" si="1602"/>
        <v>0</v>
      </c>
      <c r="BA404" s="124"/>
      <c r="BB404" s="124">
        <f t="shared" si="1603"/>
        <v>0</v>
      </c>
      <c r="BC404" s="124"/>
      <c r="BD404" s="124">
        <f t="shared" si="1604"/>
        <v>0</v>
      </c>
      <c r="BE404" s="124"/>
      <c r="BF404" s="124">
        <f t="shared" si="1605"/>
        <v>0</v>
      </c>
      <c r="BG404" s="124"/>
      <c r="BH404" s="124">
        <f t="shared" si="1606"/>
        <v>0</v>
      </c>
      <c r="BI404" s="124"/>
      <c r="BJ404" s="124">
        <f t="shared" si="1607"/>
        <v>0</v>
      </c>
      <c r="BK404" s="124">
        <v>2</v>
      </c>
      <c r="BL404" s="124">
        <f t="shared" ref="BL404:BL414" si="1627">(BK404*$E404*$G404*$H404*$N404*$BL$13)/12*11+(BK404*$F404*$G404*$H404*$N404*$BL$13)/12</f>
        <v>242817.34399999998</v>
      </c>
      <c r="BM404" s="124">
        <v>8</v>
      </c>
      <c r="BN404" s="124">
        <f>(BM404*$E404*$G404*$H404*$N404*$BN$13)/12*11+(BM404*$F404*$G404*$H404*$N404*$BN$13)/12</f>
        <v>882972.15999999992</v>
      </c>
      <c r="BO404" s="124"/>
      <c r="BP404" s="124">
        <f t="shared" si="1608"/>
        <v>0</v>
      </c>
      <c r="BQ404" s="124"/>
      <c r="BR404" s="124">
        <f t="shared" si="1609"/>
        <v>0</v>
      </c>
      <c r="BS404" s="124"/>
      <c r="BT404" s="124">
        <f>(BS404*$E404*$G404*$H404*$N404*$BT$13)</f>
        <v>0</v>
      </c>
      <c r="BU404" s="124">
        <v>3</v>
      </c>
      <c r="BV404" s="124">
        <f t="shared" si="1610"/>
        <v>397337.47199999995</v>
      </c>
      <c r="BW404" s="124"/>
      <c r="BX404" s="129">
        <f>(BW404*$E404*$G404*$H404*$N404*$BX$13)</f>
        <v>0</v>
      </c>
      <c r="BY404" s="124"/>
      <c r="BZ404" s="124">
        <f>(BY404*$E404*$G404*$H404*$M404*$BZ$13)</f>
        <v>0</v>
      </c>
      <c r="CA404" s="124"/>
      <c r="CB404" s="124">
        <f t="shared" si="1611"/>
        <v>0</v>
      </c>
      <c r="CC404" s="124"/>
      <c r="CD404" s="124">
        <f t="shared" si="1612"/>
        <v>0</v>
      </c>
      <c r="CE404" s="124">
        <v>0</v>
      </c>
      <c r="CF404" s="124">
        <f t="shared" si="1613"/>
        <v>0</v>
      </c>
      <c r="CG404" s="124"/>
      <c r="CH404" s="124">
        <f t="shared" si="1614"/>
        <v>0</v>
      </c>
      <c r="CI404" s="124"/>
      <c r="CJ404" s="124">
        <f t="shared" si="1615"/>
        <v>0</v>
      </c>
      <c r="CK404" s="124"/>
      <c r="CL404" s="124">
        <f t="shared" si="1616"/>
        <v>0</v>
      </c>
      <c r="CM404" s="124"/>
      <c r="CN404" s="124">
        <f t="shared" si="1617"/>
        <v>0</v>
      </c>
      <c r="CO404" s="124">
        <v>2</v>
      </c>
      <c r="CP404" s="124">
        <f t="shared" ref="CP404:CP406" si="1628">(CO404*$E404*$G404*$H404*$M404*$CP$13)/12*11+(CO404*$F404*$G404*$H404*$M404*$CP$13)/12</f>
        <v>165557.28000000003</v>
      </c>
      <c r="CQ404" s="124"/>
      <c r="CR404" s="124">
        <f t="shared" si="1618"/>
        <v>0</v>
      </c>
      <c r="CS404" s="124">
        <v>9</v>
      </c>
      <c r="CT404" s="124">
        <f t="shared" ref="CT404" si="1629">(CS404*$E404*$G404*$H404*$N404*$CT$13)/12*11+(CS404*$F404*$G404*$H404*$N404*$CT$13)/12</f>
        <v>993343.67999999993</v>
      </c>
      <c r="CU404" s="124"/>
      <c r="CV404" s="124">
        <f t="shared" si="1619"/>
        <v>0</v>
      </c>
      <c r="CW404" s="124"/>
      <c r="CX404" s="124">
        <f>(CW404*$E404*$G404*$H404*$N404*$CX$13)</f>
        <v>0</v>
      </c>
      <c r="CY404" s="140"/>
      <c r="CZ404" s="124">
        <f>(CY404*$E404*$G404*$H404*$N404*$CZ$13)</f>
        <v>0</v>
      </c>
      <c r="DA404" s="124"/>
      <c r="DB404" s="129">
        <f t="shared" si="1620"/>
        <v>0</v>
      </c>
      <c r="DC404" s="124"/>
      <c r="DD404" s="124">
        <f t="shared" si="1621"/>
        <v>0</v>
      </c>
      <c r="DE404" s="141"/>
      <c r="DF404" s="124">
        <f t="shared" si="1622"/>
        <v>0</v>
      </c>
      <c r="DG404" s="124">
        <v>0</v>
      </c>
      <c r="DH404" s="124">
        <f>(DG404*$E404*$G404*$H404*$N404*$DH$13)</f>
        <v>0</v>
      </c>
      <c r="DI404" s="124">
        <v>0</v>
      </c>
      <c r="DJ404" s="124">
        <f t="shared" si="1623"/>
        <v>0</v>
      </c>
      <c r="DK404" s="124">
        <v>0</v>
      </c>
      <c r="DL404" s="129">
        <f>(DK404*$E404*$G404*$H404*$P404*$DL$13)</f>
        <v>0</v>
      </c>
      <c r="DM404" s="124">
        <f t="shared" si="1624"/>
        <v>191</v>
      </c>
      <c r="DN404" s="124">
        <f t="shared" si="1624"/>
        <v>21342724.774933334</v>
      </c>
    </row>
    <row r="405" spans="1:118" ht="45" customHeight="1" x14ac:dyDescent="0.25">
      <c r="A405" s="104"/>
      <c r="B405" s="135">
        <v>354</v>
      </c>
      <c r="C405" s="235" t="s">
        <v>879</v>
      </c>
      <c r="D405" s="118" t="s">
        <v>880</v>
      </c>
      <c r="E405" s="107">
        <f t="shared" si="1587"/>
        <v>23460</v>
      </c>
      <c r="F405" s="108">
        <v>23500</v>
      </c>
      <c r="G405" s="136">
        <v>5.35</v>
      </c>
      <c r="H405" s="149">
        <v>0.8</v>
      </c>
      <c r="I405" s="150"/>
      <c r="J405" s="150"/>
      <c r="K405" s="150"/>
      <c r="L405" s="121"/>
      <c r="M405" s="122">
        <v>1.4</v>
      </c>
      <c r="N405" s="122">
        <v>1.68</v>
      </c>
      <c r="O405" s="122">
        <v>2.23</v>
      </c>
      <c r="P405" s="123">
        <v>2.57</v>
      </c>
      <c r="Q405" s="124">
        <v>150</v>
      </c>
      <c r="R405" s="124">
        <f t="shared" si="1625"/>
        <v>23197728.400000002</v>
      </c>
      <c r="S405" s="227">
        <v>0</v>
      </c>
      <c r="T405" s="124">
        <f t="shared" si="1392"/>
        <v>0</v>
      </c>
      <c r="U405" s="124">
        <v>24</v>
      </c>
      <c r="V405" s="124">
        <f t="shared" si="1592"/>
        <v>4153658.7142400001</v>
      </c>
      <c r="W405" s="124">
        <v>0</v>
      </c>
      <c r="X405" s="124">
        <f t="shared" si="1593"/>
        <v>0</v>
      </c>
      <c r="Y405" s="124"/>
      <c r="Z405" s="124">
        <f t="shared" si="1467"/>
        <v>0</v>
      </c>
      <c r="AA405" s="124"/>
      <c r="AB405" s="124"/>
      <c r="AC405" s="124">
        <f>79+4</f>
        <v>83</v>
      </c>
      <c r="AD405" s="124">
        <f>(AC405*$E405*$G405*$H405*$M405*$AD$13)/12*11+(AC405*$F405*$G405*$H405*$M405*$AD$13)/12</f>
        <v>12836076.381333334</v>
      </c>
      <c r="AE405" s="124"/>
      <c r="AF405" s="124"/>
      <c r="AG405" s="124"/>
      <c r="AH405" s="124">
        <f t="shared" si="1626"/>
        <v>0</v>
      </c>
      <c r="AI405" s="124"/>
      <c r="AJ405" s="124"/>
      <c r="AK405" s="125"/>
      <c r="AL405" s="124">
        <f>(AK405*$E405*$G405*$H405*$M405*$AL$13)</f>
        <v>0</v>
      </c>
      <c r="AM405" s="124">
        <v>0</v>
      </c>
      <c r="AN405" s="124">
        <f t="shared" si="1597"/>
        <v>0</v>
      </c>
      <c r="AO405" s="124">
        <v>0</v>
      </c>
      <c r="AP405" s="124">
        <f>(AO405*$E405*$G405*$H405*$M405*$AP$13)</f>
        <v>0</v>
      </c>
      <c r="AQ405" s="124"/>
      <c r="AR405" s="124">
        <f t="shared" si="1598"/>
        <v>0</v>
      </c>
      <c r="AS405" s="140">
        <v>0</v>
      </c>
      <c r="AT405" s="124">
        <f t="shared" si="1599"/>
        <v>0</v>
      </c>
      <c r="AU405" s="124"/>
      <c r="AV405" s="129">
        <f t="shared" si="1600"/>
        <v>0</v>
      </c>
      <c r="AW405" s="124"/>
      <c r="AX405" s="124">
        <f t="shared" si="1601"/>
        <v>0</v>
      </c>
      <c r="AY405" s="124"/>
      <c r="AZ405" s="124">
        <f t="shared" si="1602"/>
        <v>0</v>
      </c>
      <c r="BA405" s="124"/>
      <c r="BB405" s="124">
        <f t="shared" si="1603"/>
        <v>0</v>
      </c>
      <c r="BC405" s="124"/>
      <c r="BD405" s="124">
        <f t="shared" si="1604"/>
        <v>0</v>
      </c>
      <c r="BE405" s="124"/>
      <c r="BF405" s="124">
        <f t="shared" si="1605"/>
        <v>0</v>
      </c>
      <c r="BG405" s="124"/>
      <c r="BH405" s="124">
        <f t="shared" si="1606"/>
        <v>0</v>
      </c>
      <c r="BI405" s="124"/>
      <c r="BJ405" s="124">
        <f t="shared" si="1607"/>
        <v>0</v>
      </c>
      <c r="BK405" s="124">
        <v>0</v>
      </c>
      <c r="BL405" s="124">
        <f t="shared" si="1627"/>
        <v>0</v>
      </c>
      <c r="BM405" s="124"/>
      <c r="BN405" s="124">
        <f t="shared" ref="BN405:BN414" si="1630">(BM405*$E405*$G405*$H405*$N405*$BN$13)</f>
        <v>0</v>
      </c>
      <c r="BO405" s="124"/>
      <c r="BP405" s="124">
        <f t="shared" si="1608"/>
        <v>0</v>
      </c>
      <c r="BQ405" s="124"/>
      <c r="BR405" s="124">
        <f t="shared" si="1609"/>
        <v>0</v>
      </c>
      <c r="BS405" s="124"/>
      <c r="BT405" s="124">
        <f>(BS405*$E405*$G405*$H405*$N405*$BT$13)</f>
        <v>0</v>
      </c>
      <c r="BU405" s="124">
        <v>0</v>
      </c>
      <c r="BV405" s="124">
        <f t="shared" si="1610"/>
        <v>0</v>
      </c>
      <c r="BW405" s="124"/>
      <c r="BX405" s="129">
        <f>(BW405*$E405*$G405*$H405*$N405*$BX$13)</f>
        <v>0</v>
      </c>
      <c r="BY405" s="124">
        <v>24</v>
      </c>
      <c r="BZ405" s="124">
        <f>(BY405*$E405*$G405*$H405*$M405*$BZ$13)/12*11+(BY405*$F405*$G405*$H405*$M405*$BZ$13)/12</f>
        <v>3374215.04</v>
      </c>
      <c r="CA405" s="124"/>
      <c r="CB405" s="124">
        <f t="shared" si="1611"/>
        <v>0</v>
      </c>
      <c r="CC405" s="124"/>
      <c r="CD405" s="124">
        <f t="shared" si="1612"/>
        <v>0</v>
      </c>
      <c r="CE405" s="124">
        <v>0</v>
      </c>
      <c r="CF405" s="124">
        <f t="shared" si="1613"/>
        <v>0</v>
      </c>
      <c r="CG405" s="124"/>
      <c r="CH405" s="124">
        <f t="shared" si="1614"/>
        <v>0</v>
      </c>
      <c r="CI405" s="124"/>
      <c r="CJ405" s="124">
        <f t="shared" si="1615"/>
        <v>0</v>
      </c>
      <c r="CK405" s="124"/>
      <c r="CL405" s="124">
        <f t="shared" si="1616"/>
        <v>0</v>
      </c>
      <c r="CM405" s="124"/>
      <c r="CN405" s="124">
        <f t="shared" si="1617"/>
        <v>0</v>
      </c>
      <c r="CO405" s="124">
        <v>3</v>
      </c>
      <c r="CP405" s="124">
        <f t="shared" si="1628"/>
        <v>379599.19200000004</v>
      </c>
      <c r="CQ405" s="124"/>
      <c r="CR405" s="124">
        <f t="shared" si="1618"/>
        <v>0</v>
      </c>
      <c r="CS405" s="124"/>
      <c r="CT405" s="124">
        <f t="shared" ref="CT405:CT413" si="1631">(CS405*$E405*$G405*$H405*$N405*$CT$13)</f>
        <v>0</v>
      </c>
      <c r="CU405" s="124"/>
      <c r="CV405" s="124">
        <f t="shared" si="1619"/>
        <v>0</v>
      </c>
      <c r="CW405" s="124">
        <v>13</v>
      </c>
      <c r="CX405" s="124">
        <f>(CW405*$E405*$G405*$H405*$N405*$CX$13)/12*11+(CW405*$F405*$G405*$H405*$N405*$CX$13)/12</f>
        <v>2193239.7760000005</v>
      </c>
      <c r="CY405" s="140">
        <v>167</v>
      </c>
      <c r="CZ405" s="124">
        <f>(CY405*$E405*$G405*$H405*$N405*$CZ$13)/12*11+(CY405*$F405*$G405*$H405*$N405*$CZ$13)/12</f>
        <v>25357226.025600005</v>
      </c>
      <c r="DA405" s="124"/>
      <c r="DB405" s="129">
        <f t="shared" si="1620"/>
        <v>0</v>
      </c>
      <c r="DC405" s="124"/>
      <c r="DD405" s="124">
        <f t="shared" si="1621"/>
        <v>0</v>
      </c>
      <c r="DE405" s="141"/>
      <c r="DF405" s="124">
        <f t="shared" si="1622"/>
        <v>0</v>
      </c>
      <c r="DG405" s="124">
        <v>0</v>
      </c>
      <c r="DH405" s="124">
        <f>(DG405*$E405*$G405*$H405*$N405*$DH$13)</f>
        <v>0</v>
      </c>
      <c r="DI405" s="124"/>
      <c r="DJ405" s="124">
        <f t="shared" si="1623"/>
        <v>0</v>
      </c>
      <c r="DK405" s="124">
        <v>3</v>
      </c>
      <c r="DL405" s="129">
        <f t="shared" ref="DL405:DL406" si="1632">(DK405*$E405*$G405*$H405*$P405*$DL$13)/12*11+(DK405*$F405*$G405*$H405*$P405*$DL$13)/12</f>
        <v>619409.47519999999</v>
      </c>
      <c r="DM405" s="124">
        <f t="shared" si="1624"/>
        <v>467</v>
      </c>
      <c r="DN405" s="124">
        <f t="shared" si="1624"/>
        <v>72111153.004373342</v>
      </c>
    </row>
    <row r="406" spans="1:118" ht="45" customHeight="1" x14ac:dyDescent="0.25">
      <c r="A406" s="104"/>
      <c r="B406" s="135">
        <v>355</v>
      </c>
      <c r="C406" s="235" t="s">
        <v>881</v>
      </c>
      <c r="D406" s="118" t="s">
        <v>882</v>
      </c>
      <c r="E406" s="107">
        <f t="shared" si="1587"/>
        <v>23460</v>
      </c>
      <c r="F406" s="108">
        <v>23500</v>
      </c>
      <c r="G406" s="136">
        <v>0.32</v>
      </c>
      <c r="H406" s="120">
        <v>1</v>
      </c>
      <c r="I406" s="121"/>
      <c r="J406" s="121"/>
      <c r="K406" s="121"/>
      <c r="L406" s="121"/>
      <c r="M406" s="122">
        <v>1.4</v>
      </c>
      <c r="N406" s="122">
        <v>1.68</v>
      </c>
      <c r="O406" s="122">
        <v>2.23</v>
      </c>
      <c r="P406" s="123">
        <v>2.57</v>
      </c>
      <c r="Q406" s="124">
        <v>0</v>
      </c>
      <c r="R406" s="124">
        <f t="shared" si="1625"/>
        <v>0</v>
      </c>
      <c r="S406" s="227">
        <v>20</v>
      </c>
      <c r="T406" s="124">
        <f t="shared" si="1392"/>
        <v>231254.61333333334</v>
      </c>
      <c r="U406" s="124">
        <v>0</v>
      </c>
      <c r="V406" s="124">
        <f t="shared" si="1592"/>
        <v>0</v>
      </c>
      <c r="W406" s="124">
        <v>0</v>
      </c>
      <c r="X406" s="124">
        <f t="shared" si="1593"/>
        <v>0</v>
      </c>
      <c r="Y406" s="124">
        <v>2</v>
      </c>
      <c r="Z406" s="124">
        <f>(Y406*$E406*$G406*$H406*$M406*$Z$13)/12*4+(Y406*$E406*$G406*$H406*$M406*$Z$15)/12*7+(Y406*$F406*$G406*$H406*$M406*$Z$15)/12</f>
        <v>27330.389333333333</v>
      </c>
      <c r="AA406" s="124"/>
      <c r="AB406" s="124"/>
      <c r="AC406" s="124"/>
      <c r="AD406" s="124">
        <f t="shared" si="1594"/>
        <v>0</v>
      </c>
      <c r="AE406" s="124"/>
      <c r="AF406" s="124"/>
      <c r="AG406" s="124"/>
      <c r="AH406" s="124">
        <f t="shared" si="1626"/>
        <v>0</v>
      </c>
      <c r="AI406" s="124"/>
      <c r="AJ406" s="124"/>
      <c r="AK406" s="125"/>
      <c r="AL406" s="124">
        <f t="shared" si="1596"/>
        <v>0</v>
      </c>
      <c r="AM406" s="124">
        <v>0</v>
      </c>
      <c r="AN406" s="124">
        <f t="shared" si="1597"/>
        <v>0</v>
      </c>
      <c r="AO406" s="124">
        <v>1</v>
      </c>
      <c r="AP406" s="124">
        <f t="shared" ref="AP406:AP407" si="1633">(AO406*$E406*$G406*$H406*$M406*$AP$13)/12*11+(AO406*$F406*$G406*$H406*$M406*$AP$13)/12</f>
        <v>11562.730666666668</v>
      </c>
      <c r="AQ406" s="124">
        <v>24</v>
      </c>
      <c r="AR406" s="124">
        <f t="shared" si="1598"/>
        <v>333006.64319999999</v>
      </c>
      <c r="AS406" s="140">
        <v>0</v>
      </c>
      <c r="AT406" s="124">
        <f t="shared" si="1599"/>
        <v>0</v>
      </c>
      <c r="AU406" s="124">
        <v>0</v>
      </c>
      <c r="AV406" s="129">
        <f t="shared" si="1600"/>
        <v>0</v>
      </c>
      <c r="AW406" s="124"/>
      <c r="AX406" s="124">
        <f t="shared" si="1601"/>
        <v>0</v>
      </c>
      <c r="AY406" s="124"/>
      <c r="AZ406" s="124">
        <f t="shared" si="1602"/>
        <v>0</v>
      </c>
      <c r="BA406" s="124"/>
      <c r="BB406" s="124">
        <f t="shared" si="1603"/>
        <v>0</v>
      </c>
      <c r="BC406" s="124">
        <v>0</v>
      </c>
      <c r="BD406" s="124">
        <f t="shared" si="1604"/>
        <v>0</v>
      </c>
      <c r="BE406" s="124">
        <v>0</v>
      </c>
      <c r="BF406" s="124">
        <f t="shared" si="1605"/>
        <v>0</v>
      </c>
      <c r="BG406" s="124">
        <v>0</v>
      </c>
      <c r="BH406" s="124">
        <f t="shared" si="1606"/>
        <v>0</v>
      </c>
      <c r="BI406" s="124"/>
      <c r="BJ406" s="124">
        <f t="shared" si="1607"/>
        <v>0</v>
      </c>
      <c r="BK406" s="124">
        <v>3</v>
      </c>
      <c r="BL406" s="124">
        <f t="shared" si="1627"/>
        <v>41625.830399999999</v>
      </c>
      <c r="BM406" s="124">
        <v>0</v>
      </c>
      <c r="BN406" s="124">
        <f t="shared" si="1630"/>
        <v>0</v>
      </c>
      <c r="BO406" s="124">
        <v>0</v>
      </c>
      <c r="BP406" s="124">
        <f t="shared" si="1608"/>
        <v>0</v>
      </c>
      <c r="BQ406" s="124"/>
      <c r="BR406" s="124">
        <f t="shared" si="1609"/>
        <v>0</v>
      </c>
      <c r="BS406" s="124">
        <v>2</v>
      </c>
      <c r="BT406" s="124">
        <f t="shared" ref="BT406" si="1634">(BS406*$E406*$G406*$H406*$N406*$BT$13)/12*11+(BS406*$F406*$G406*$H406*$N406*$BT$13)/12</f>
        <v>22704.9984</v>
      </c>
      <c r="BU406" s="124">
        <v>20</v>
      </c>
      <c r="BV406" s="124">
        <f t="shared" si="1610"/>
        <v>302733.31199999998</v>
      </c>
      <c r="BW406" s="124">
        <v>25</v>
      </c>
      <c r="BX406" s="129">
        <f t="shared" ref="BX406" si="1635">(BW406*$E406*$G406*$H406*$N406*$BX$13)/12*11+(BW406*$F406*$G406*$H406*$N406*$BX$13)/12</f>
        <v>378416.63999999996</v>
      </c>
      <c r="BY406" s="124">
        <v>0</v>
      </c>
      <c r="BZ406" s="124">
        <f t="shared" ref="BZ406:BZ414" si="1636">(BY406*$E406*$G406*$H406*$M406*$BZ$13)</f>
        <v>0</v>
      </c>
      <c r="CA406" s="124">
        <v>0</v>
      </c>
      <c r="CB406" s="124">
        <f t="shared" si="1611"/>
        <v>0</v>
      </c>
      <c r="CC406" s="124">
        <v>0</v>
      </c>
      <c r="CD406" s="124">
        <f t="shared" si="1612"/>
        <v>0</v>
      </c>
      <c r="CE406" s="124">
        <v>0</v>
      </c>
      <c r="CF406" s="124">
        <f t="shared" si="1613"/>
        <v>0</v>
      </c>
      <c r="CG406" s="124">
        <v>0</v>
      </c>
      <c r="CH406" s="124">
        <f t="shared" si="1614"/>
        <v>0</v>
      </c>
      <c r="CI406" s="124"/>
      <c r="CJ406" s="124">
        <f t="shared" si="1615"/>
        <v>0</v>
      </c>
      <c r="CK406" s="124"/>
      <c r="CL406" s="124">
        <f t="shared" si="1616"/>
        <v>0</v>
      </c>
      <c r="CM406" s="124"/>
      <c r="CN406" s="124">
        <f t="shared" si="1617"/>
        <v>0</v>
      </c>
      <c r="CO406" s="124">
        <v>1</v>
      </c>
      <c r="CP406" s="124">
        <f t="shared" si="1628"/>
        <v>9460.4159999999993</v>
      </c>
      <c r="CQ406" s="124"/>
      <c r="CR406" s="124">
        <f t="shared" si="1618"/>
        <v>0</v>
      </c>
      <c r="CS406" s="124"/>
      <c r="CT406" s="124">
        <f t="shared" si="1631"/>
        <v>0</v>
      </c>
      <c r="CU406" s="124"/>
      <c r="CV406" s="124">
        <f t="shared" si="1619"/>
        <v>0</v>
      </c>
      <c r="CW406" s="124">
        <v>0</v>
      </c>
      <c r="CX406" s="124">
        <f t="shared" ref="CX406:CX413" si="1637">(CW406*$E406*$G406*$H406*$N406*$CX$13)</f>
        <v>0</v>
      </c>
      <c r="CY406" s="140">
        <v>0</v>
      </c>
      <c r="CZ406" s="124">
        <f t="shared" ref="CZ406:CZ413" si="1638">(CY406*$E406*$G406*$H406*$N406*$CZ$13)</f>
        <v>0</v>
      </c>
      <c r="DA406" s="124">
        <v>0</v>
      </c>
      <c r="DB406" s="129">
        <f t="shared" si="1620"/>
        <v>0</v>
      </c>
      <c r="DC406" s="124">
        <v>0</v>
      </c>
      <c r="DD406" s="124">
        <f t="shared" si="1621"/>
        <v>0</v>
      </c>
      <c r="DE406" s="141"/>
      <c r="DF406" s="124">
        <f t="shared" si="1622"/>
        <v>0</v>
      </c>
      <c r="DG406" s="124">
        <v>21</v>
      </c>
      <c r="DH406" s="124">
        <f>(DG406*$E406*$G406*$H406*$N406*$DH$13)/12*11+(DG406*$F406*$G406*$H406*$N406*$DH$13)/12</f>
        <v>264891.64800000004</v>
      </c>
      <c r="DI406" s="124"/>
      <c r="DJ406" s="124">
        <f t="shared" si="1623"/>
        <v>0</v>
      </c>
      <c r="DK406" s="124">
        <v>18</v>
      </c>
      <c r="DL406" s="129">
        <f t="shared" si="1632"/>
        <v>277865.93280000007</v>
      </c>
      <c r="DM406" s="124">
        <f t="shared" si="1624"/>
        <v>137</v>
      </c>
      <c r="DN406" s="124">
        <f t="shared" si="1624"/>
        <v>1900853.1541333334</v>
      </c>
    </row>
    <row r="407" spans="1:118" ht="45" customHeight="1" x14ac:dyDescent="0.25">
      <c r="A407" s="104"/>
      <c r="B407" s="135">
        <v>356</v>
      </c>
      <c r="C407" s="235" t="s">
        <v>883</v>
      </c>
      <c r="D407" s="118" t="s">
        <v>884</v>
      </c>
      <c r="E407" s="107">
        <f t="shared" si="1587"/>
        <v>23460</v>
      </c>
      <c r="F407" s="108">
        <v>23500</v>
      </c>
      <c r="G407" s="136">
        <v>0.46</v>
      </c>
      <c r="H407" s="120">
        <v>1</v>
      </c>
      <c r="I407" s="121"/>
      <c r="J407" s="121"/>
      <c r="K407" s="121"/>
      <c r="L407" s="121"/>
      <c r="M407" s="122">
        <v>1.4</v>
      </c>
      <c r="N407" s="122">
        <v>1.68</v>
      </c>
      <c r="O407" s="122">
        <v>2.23</v>
      </c>
      <c r="P407" s="123">
        <v>2.57</v>
      </c>
      <c r="Q407" s="124">
        <v>0</v>
      </c>
      <c r="R407" s="124">
        <f t="shared" si="1625"/>
        <v>0</v>
      </c>
      <c r="S407" s="227">
        <v>5</v>
      </c>
      <c r="T407" s="124">
        <f t="shared" si="1392"/>
        <v>83107.126666666678</v>
      </c>
      <c r="U407" s="124">
        <v>0</v>
      </c>
      <c r="V407" s="124">
        <f t="shared" si="1592"/>
        <v>0</v>
      </c>
      <c r="W407" s="124">
        <v>0</v>
      </c>
      <c r="X407" s="124">
        <f t="shared" si="1593"/>
        <v>0</v>
      </c>
      <c r="Y407" s="124">
        <v>0</v>
      </c>
      <c r="Z407" s="124">
        <f t="shared" si="1467"/>
        <v>0</v>
      </c>
      <c r="AA407" s="124"/>
      <c r="AB407" s="124"/>
      <c r="AC407" s="124"/>
      <c r="AD407" s="124">
        <f t="shared" si="1594"/>
        <v>0</v>
      </c>
      <c r="AE407" s="124"/>
      <c r="AF407" s="124"/>
      <c r="AG407" s="124"/>
      <c r="AH407" s="124">
        <f t="shared" si="1626"/>
        <v>0</v>
      </c>
      <c r="AI407" s="124"/>
      <c r="AJ407" s="124"/>
      <c r="AK407" s="125"/>
      <c r="AL407" s="124">
        <f t="shared" si="1596"/>
        <v>0</v>
      </c>
      <c r="AM407" s="124">
        <v>0</v>
      </c>
      <c r="AN407" s="124">
        <f t="shared" si="1597"/>
        <v>0</v>
      </c>
      <c r="AO407" s="124">
        <v>18</v>
      </c>
      <c r="AP407" s="124">
        <f t="shared" si="1633"/>
        <v>299185.65600000002</v>
      </c>
      <c r="AQ407" s="124"/>
      <c r="AR407" s="124">
        <f t="shared" si="1598"/>
        <v>0</v>
      </c>
      <c r="AS407" s="140">
        <v>0</v>
      </c>
      <c r="AT407" s="124">
        <f t="shared" si="1599"/>
        <v>0</v>
      </c>
      <c r="AU407" s="124"/>
      <c r="AV407" s="129">
        <f t="shared" si="1600"/>
        <v>0</v>
      </c>
      <c r="AW407" s="124"/>
      <c r="AX407" s="124">
        <f t="shared" si="1601"/>
        <v>0</v>
      </c>
      <c r="AY407" s="124">
        <v>0</v>
      </c>
      <c r="AZ407" s="124">
        <f t="shared" si="1602"/>
        <v>0</v>
      </c>
      <c r="BA407" s="124"/>
      <c r="BB407" s="124">
        <f t="shared" si="1603"/>
        <v>0</v>
      </c>
      <c r="BC407" s="124">
        <v>0</v>
      </c>
      <c r="BD407" s="124">
        <f t="shared" si="1604"/>
        <v>0</v>
      </c>
      <c r="BE407" s="124">
        <v>0</v>
      </c>
      <c r="BF407" s="124">
        <f t="shared" si="1605"/>
        <v>0</v>
      </c>
      <c r="BG407" s="124">
        <v>0</v>
      </c>
      <c r="BH407" s="124">
        <f t="shared" si="1606"/>
        <v>0</v>
      </c>
      <c r="BI407" s="124"/>
      <c r="BJ407" s="124">
        <f t="shared" si="1607"/>
        <v>0</v>
      </c>
      <c r="BK407" s="124">
        <v>0</v>
      </c>
      <c r="BL407" s="124">
        <f t="shared" si="1627"/>
        <v>0</v>
      </c>
      <c r="BM407" s="124"/>
      <c r="BN407" s="124">
        <f t="shared" si="1630"/>
        <v>0</v>
      </c>
      <c r="BO407" s="124">
        <v>0</v>
      </c>
      <c r="BP407" s="124">
        <f t="shared" si="1608"/>
        <v>0</v>
      </c>
      <c r="BQ407" s="124"/>
      <c r="BR407" s="124">
        <f t="shared" si="1609"/>
        <v>0</v>
      </c>
      <c r="BS407" s="124"/>
      <c r="BT407" s="124">
        <f t="shared" ref="BT407:BT414" si="1639">(BS407*$E407*$G407*$H407*$N407*$BT$13)</f>
        <v>0</v>
      </c>
      <c r="BU407" s="124">
        <v>0</v>
      </c>
      <c r="BV407" s="124">
        <f t="shared" ref="BV407:BV414" si="1640">(BU407*$E407*$G407*$H407*$N407*$BV$13)</f>
        <v>0</v>
      </c>
      <c r="BW407" s="124"/>
      <c r="BX407" s="129">
        <f>(BW407*$E407*$G407*$H407*$N407*$BX$13)</f>
        <v>0</v>
      </c>
      <c r="BY407" s="124">
        <v>0</v>
      </c>
      <c r="BZ407" s="124">
        <f t="shared" si="1636"/>
        <v>0</v>
      </c>
      <c r="CA407" s="124"/>
      <c r="CB407" s="124">
        <f t="shared" si="1611"/>
        <v>0</v>
      </c>
      <c r="CC407" s="124">
        <v>0</v>
      </c>
      <c r="CD407" s="124">
        <f t="shared" si="1612"/>
        <v>0</v>
      </c>
      <c r="CE407" s="124">
        <v>0</v>
      </c>
      <c r="CF407" s="124">
        <f t="shared" si="1613"/>
        <v>0</v>
      </c>
      <c r="CG407" s="124">
        <v>0</v>
      </c>
      <c r="CH407" s="124">
        <f t="shared" si="1614"/>
        <v>0</v>
      </c>
      <c r="CI407" s="124"/>
      <c r="CJ407" s="124">
        <f t="shared" si="1615"/>
        <v>0</v>
      </c>
      <c r="CK407" s="124"/>
      <c r="CL407" s="124">
        <f t="shared" si="1616"/>
        <v>0</v>
      </c>
      <c r="CM407" s="124"/>
      <c r="CN407" s="124">
        <f t="shared" si="1617"/>
        <v>0</v>
      </c>
      <c r="CO407" s="124">
        <v>0</v>
      </c>
      <c r="CP407" s="124">
        <f t="shared" ref="CP407:CP413" si="1641">(CO407*$E407*$G407*$H407*$M407*$CP$13)</f>
        <v>0</v>
      </c>
      <c r="CQ407" s="124"/>
      <c r="CR407" s="124">
        <f t="shared" si="1618"/>
        <v>0</v>
      </c>
      <c r="CS407" s="124"/>
      <c r="CT407" s="124">
        <f t="shared" si="1631"/>
        <v>0</v>
      </c>
      <c r="CU407" s="124"/>
      <c r="CV407" s="124">
        <f t="shared" si="1619"/>
        <v>0</v>
      </c>
      <c r="CW407" s="124"/>
      <c r="CX407" s="124">
        <f t="shared" si="1637"/>
        <v>0</v>
      </c>
      <c r="CY407" s="140">
        <v>0</v>
      </c>
      <c r="CZ407" s="124">
        <f t="shared" si="1638"/>
        <v>0</v>
      </c>
      <c r="DA407" s="124">
        <v>0</v>
      </c>
      <c r="DB407" s="129">
        <f t="shared" si="1620"/>
        <v>0</v>
      </c>
      <c r="DC407" s="124"/>
      <c r="DD407" s="124">
        <f t="shared" si="1621"/>
        <v>0</v>
      </c>
      <c r="DE407" s="141"/>
      <c r="DF407" s="124">
        <f t="shared" si="1622"/>
        <v>0</v>
      </c>
      <c r="DG407" s="124">
        <v>0</v>
      </c>
      <c r="DH407" s="124">
        <f t="shared" ref="DH407:DH414" si="1642">(DG407*$E407*$G407*$H407*$N407*$DH$13)</f>
        <v>0</v>
      </c>
      <c r="DI407" s="124"/>
      <c r="DJ407" s="124">
        <f t="shared" si="1623"/>
        <v>0</v>
      </c>
      <c r="DK407" s="124">
        <v>0</v>
      </c>
      <c r="DL407" s="156">
        <f t="shared" ref="DL407:DL414" si="1643">(DK407*$E407*$G407*$H407*$P407*$DL$13)</f>
        <v>0</v>
      </c>
      <c r="DM407" s="124">
        <f t="shared" si="1624"/>
        <v>23</v>
      </c>
      <c r="DN407" s="124">
        <f t="shared" si="1624"/>
        <v>382292.78266666667</v>
      </c>
    </row>
    <row r="408" spans="1:118" ht="30" customHeight="1" x14ac:dyDescent="0.25">
      <c r="A408" s="104"/>
      <c r="B408" s="135">
        <v>357</v>
      </c>
      <c r="C408" s="235" t="s">
        <v>885</v>
      </c>
      <c r="D408" s="118" t="s">
        <v>886</v>
      </c>
      <c r="E408" s="107">
        <f t="shared" si="1587"/>
        <v>23460</v>
      </c>
      <c r="F408" s="108">
        <v>23500</v>
      </c>
      <c r="G408" s="120">
        <v>8.4</v>
      </c>
      <c r="H408" s="120">
        <v>1</v>
      </c>
      <c r="I408" s="121"/>
      <c r="J408" s="121"/>
      <c r="K408" s="121"/>
      <c r="L408" s="121"/>
      <c r="M408" s="122">
        <v>1.4</v>
      </c>
      <c r="N408" s="122">
        <v>1.68</v>
      </c>
      <c r="O408" s="122">
        <v>2.23</v>
      </c>
      <c r="P408" s="123">
        <v>2.57</v>
      </c>
      <c r="Q408" s="124">
        <v>0</v>
      </c>
      <c r="R408" s="124">
        <f t="shared" si="1625"/>
        <v>0</v>
      </c>
      <c r="S408" s="227">
        <v>0</v>
      </c>
      <c r="T408" s="124">
        <f t="shared" si="1392"/>
        <v>0</v>
      </c>
      <c r="U408" s="124">
        <v>0</v>
      </c>
      <c r="V408" s="124">
        <f t="shared" si="1592"/>
        <v>0</v>
      </c>
      <c r="W408" s="124">
        <v>0</v>
      </c>
      <c r="X408" s="124">
        <f t="shared" si="1593"/>
        <v>0</v>
      </c>
      <c r="Y408" s="124"/>
      <c r="Z408" s="124">
        <f t="shared" si="1467"/>
        <v>0</v>
      </c>
      <c r="AA408" s="124"/>
      <c r="AB408" s="124"/>
      <c r="AC408" s="124"/>
      <c r="AD408" s="124">
        <f t="shared" si="1594"/>
        <v>0</v>
      </c>
      <c r="AE408" s="124"/>
      <c r="AF408" s="124"/>
      <c r="AG408" s="124"/>
      <c r="AH408" s="124">
        <f t="shared" si="1626"/>
        <v>0</v>
      </c>
      <c r="AI408" s="124"/>
      <c r="AJ408" s="124"/>
      <c r="AK408" s="125"/>
      <c r="AL408" s="124">
        <f t="shared" si="1596"/>
        <v>0</v>
      </c>
      <c r="AM408" s="124">
        <v>0</v>
      </c>
      <c r="AN408" s="124">
        <f t="shared" si="1597"/>
        <v>0</v>
      </c>
      <c r="AO408" s="124">
        <v>0</v>
      </c>
      <c r="AP408" s="124">
        <f t="shared" ref="AP408:AP413" si="1644">(AO408*$E408*$G408*$H408*$M408*$AP$13)</f>
        <v>0</v>
      </c>
      <c r="AQ408" s="124"/>
      <c r="AR408" s="124">
        <f t="shared" si="1598"/>
        <v>0</v>
      </c>
      <c r="AS408" s="140">
        <v>0</v>
      </c>
      <c r="AT408" s="124">
        <f t="shared" si="1599"/>
        <v>0</v>
      </c>
      <c r="AU408" s="124"/>
      <c r="AV408" s="129">
        <f t="shared" si="1600"/>
        <v>0</v>
      </c>
      <c r="AW408" s="124"/>
      <c r="AX408" s="124">
        <f t="shared" si="1601"/>
        <v>0</v>
      </c>
      <c r="AY408" s="124"/>
      <c r="AZ408" s="124">
        <f t="shared" si="1602"/>
        <v>0</v>
      </c>
      <c r="BA408" s="124"/>
      <c r="BB408" s="124">
        <f t="shared" si="1603"/>
        <v>0</v>
      </c>
      <c r="BC408" s="124"/>
      <c r="BD408" s="124">
        <f t="shared" si="1604"/>
        <v>0</v>
      </c>
      <c r="BE408" s="124"/>
      <c r="BF408" s="124">
        <f t="shared" si="1605"/>
        <v>0</v>
      </c>
      <c r="BG408" s="124"/>
      <c r="BH408" s="124">
        <f t="shared" si="1606"/>
        <v>0</v>
      </c>
      <c r="BI408" s="124"/>
      <c r="BJ408" s="124">
        <f t="shared" si="1607"/>
        <v>0</v>
      </c>
      <c r="BK408" s="124">
        <v>0</v>
      </c>
      <c r="BL408" s="124">
        <f t="shared" si="1627"/>
        <v>0</v>
      </c>
      <c r="BM408" s="124"/>
      <c r="BN408" s="124">
        <f t="shared" si="1630"/>
        <v>0</v>
      </c>
      <c r="BO408" s="124"/>
      <c r="BP408" s="124">
        <f t="shared" si="1608"/>
        <v>0</v>
      </c>
      <c r="BQ408" s="124"/>
      <c r="BR408" s="124">
        <f t="shared" si="1609"/>
        <v>0</v>
      </c>
      <c r="BS408" s="124"/>
      <c r="BT408" s="124">
        <f t="shared" si="1639"/>
        <v>0</v>
      </c>
      <c r="BU408" s="124">
        <v>0</v>
      </c>
      <c r="BV408" s="124">
        <f t="shared" si="1640"/>
        <v>0</v>
      </c>
      <c r="BW408" s="124"/>
      <c r="BX408" s="129">
        <f>(BW408*$E408*$G408*$H408*$N408*$BX$13)</f>
        <v>0</v>
      </c>
      <c r="BY408" s="124"/>
      <c r="BZ408" s="124">
        <f t="shared" si="1636"/>
        <v>0</v>
      </c>
      <c r="CA408" s="124"/>
      <c r="CB408" s="124">
        <f t="shared" si="1611"/>
        <v>0</v>
      </c>
      <c r="CC408" s="124"/>
      <c r="CD408" s="124">
        <f t="shared" si="1612"/>
        <v>0</v>
      </c>
      <c r="CE408" s="124">
        <v>0</v>
      </c>
      <c r="CF408" s="124">
        <f t="shared" si="1613"/>
        <v>0</v>
      </c>
      <c r="CG408" s="124"/>
      <c r="CH408" s="124">
        <f t="shared" si="1614"/>
        <v>0</v>
      </c>
      <c r="CI408" s="124"/>
      <c r="CJ408" s="124">
        <f t="shared" si="1615"/>
        <v>0</v>
      </c>
      <c r="CK408" s="124"/>
      <c r="CL408" s="124">
        <f t="shared" si="1616"/>
        <v>0</v>
      </c>
      <c r="CM408" s="124"/>
      <c r="CN408" s="124">
        <f t="shared" si="1617"/>
        <v>0</v>
      </c>
      <c r="CO408" s="124">
        <v>0</v>
      </c>
      <c r="CP408" s="124">
        <f t="shared" si="1641"/>
        <v>0</v>
      </c>
      <c r="CQ408" s="124"/>
      <c r="CR408" s="124">
        <f t="shared" si="1618"/>
        <v>0</v>
      </c>
      <c r="CS408" s="124"/>
      <c r="CT408" s="124">
        <f t="shared" si="1631"/>
        <v>0</v>
      </c>
      <c r="CU408" s="124"/>
      <c r="CV408" s="124">
        <f t="shared" si="1619"/>
        <v>0</v>
      </c>
      <c r="CW408" s="124"/>
      <c r="CX408" s="124">
        <f t="shared" si="1637"/>
        <v>0</v>
      </c>
      <c r="CY408" s="140">
        <v>0</v>
      </c>
      <c r="CZ408" s="124">
        <f t="shared" si="1638"/>
        <v>0</v>
      </c>
      <c r="DA408" s="124"/>
      <c r="DB408" s="129">
        <f t="shared" si="1620"/>
        <v>0</v>
      </c>
      <c r="DC408" s="124"/>
      <c r="DD408" s="124">
        <f t="shared" si="1621"/>
        <v>0</v>
      </c>
      <c r="DE408" s="141"/>
      <c r="DF408" s="124">
        <f t="shared" si="1622"/>
        <v>0</v>
      </c>
      <c r="DG408" s="124">
        <v>0</v>
      </c>
      <c r="DH408" s="124">
        <f t="shared" si="1642"/>
        <v>0</v>
      </c>
      <c r="DI408" s="124"/>
      <c r="DJ408" s="124">
        <f t="shared" si="1623"/>
        <v>0</v>
      </c>
      <c r="DK408" s="124">
        <v>0</v>
      </c>
      <c r="DL408" s="156">
        <f t="shared" si="1643"/>
        <v>0</v>
      </c>
      <c r="DM408" s="124">
        <f t="shared" si="1624"/>
        <v>0</v>
      </c>
      <c r="DN408" s="124">
        <f t="shared" si="1624"/>
        <v>0</v>
      </c>
    </row>
    <row r="409" spans="1:118" ht="30" customHeight="1" x14ac:dyDescent="0.25">
      <c r="A409" s="104"/>
      <c r="B409" s="135">
        <v>358</v>
      </c>
      <c r="C409" s="235" t="s">
        <v>887</v>
      </c>
      <c r="D409" s="118" t="s">
        <v>888</v>
      </c>
      <c r="E409" s="107">
        <f t="shared" si="1587"/>
        <v>23460</v>
      </c>
      <c r="F409" s="108">
        <v>23500</v>
      </c>
      <c r="G409" s="136">
        <v>2.3199999999999998</v>
      </c>
      <c r="H409" s="120">
        <v>1</v>
      </c>
      <c r="I409" s="121"/>
      <c r="J409" s="121"/>
      <c r="K409" s="121"/>
      <c r="L409" s="121"/>
      <c r="M409" s="122">
        <v>1.4</v>
      </c>
      <c r="N409" s="122">
        <v>1.68</v>
      </c>
      <c r="O409" s="122">
        <v>2.23</v>
      </c>
      <c r="P409" s="123">
        <v>2.57</v>
      </c>
      <c r="Q409" s="124">
        <v>0</v>
      </c>
      <c r="R409" s="124">
        <f t="shared" si="1625"/>
        <v>0</v>
      </c>
      <c r="S409" s="227">
        <v>0</v>
      </c>
      <c r="T409" s="124">
        <f t="shared" si="1392"/>
        <v>0</v>
      </c>
      <c r="U409" s="124">
        <v>0</v>
      </c>
      <c r="V409" s="124">
        <f t="shared" si="1592"/>
        <v>0</v>
      </c>
      <c r="W409" s="124">
        <v>0</v>
      </c>
      <c r="X409" s="124">
        <f t="shared" si="1593"/>
        <v>0</v>
      </c>
      <c r="Y409" s="124"/>
      <c r="Z409" s="124">
        <f t="shared" si="1467"/>
        <v>0</v>
      </c>
      <c r="AA409" s="124"/>
      <c r="AB409" s="124"/>
      <c r="AC409" s="124"/>
      <c r="AD409" s="124">
        <f t="shared" si="1594"/>
        <v>0</v>
      </c>
      <c r="AE409" s="124"/>
      <c r="AF409" s="124"/>
      <c r="AG409" s="124"/>
      <c r="AH409" s="124">
        <f t="shared" si="1626"/>
        <v>0</v>
      </c>
      <c r="AI409" s="124"/>
      <c r="AJ409" s="124"/>
      <c r="AK409" s="125"/>
      <c r="AL409" s="124">
        <f t="shared" si="1596"/>
        <v>0</v>
      </c>
      <c r="AM409" s="124">
        <v>0</v>
      </c>
      <c r="AN409" s="124">
        <f t="shared" si="1597"/>
        <v>0</v>
      </c>
      <c r="AO409" s="124">
        <v>0</v>
      </c>
      <c r="AP409" s="124">
        <f t="shared" si="1644"/>
        <v>0</v>
      </c>
      <c r="AQ409" s="124"/>
      <c r="AR409" s="124">
        <f t="shared" si="1598"/>
        <v>0</v>
      </c>
      <c r="AS409" s="140">
        <v>0</v>
      </c>
      <c r="AT409" s="124">
        <f t="shared" si="1599"/>
        <v>0</v>
      </c>
      <c r="AU409" s="124"/>
      <c r="AV409" s="129">
        <f t="shared" si="1600"/>
        <v>0</v>
      </c>
      <c r="AW409" s="124"/>
      <c r="AX409" s="124">
        <f t="shared" si="1601"/>
        <v>0</v>
      </c>
      <c r="AY409" s="124"/>
      <c r="AZ409" s="124">
        <f t="shared" si="1602"/>
        <v>0</v>
      </c>
      <c r="BA409" s="124"/>
      <c r="BB409" s="124">
        <f t="shared" si="1603"/>
        <v>0</v>
      </c>
      <c r="BC409" s="124"/>
      <c r="BD409" s="124">
        <f t="shared" si="1604"/>
        <v>0</v>
      </c>
      <c r="BE409" s="124"/>
      <c r="BF409" s="124">
        <f t="shared" si="1605"/>
        <v>0</v>
      </c>
      <c r="BG409" s="124"/>
      <c r="BH409" s="124">
        <f t="shared" si="1606"/>
        <v>0</v>
      </c>
      <c r="BI409" s="124"/>
      <c r="BJ409" s="124">
        <f t="shared" si="1607"/>
        <v>0</v>
      </c>
      <c r="BK409" s="124">
        <v>0</v>
      </c>
      <c r="BL409" s="124">
        <f t="shared" si="1627"/>
        <v>0</v>
      </c>
      <c r="BM409" s="124"/>
      <c r="BN409" s="124">
        <f t="shared" si="1630"/>
        <v>0</v>
      </c>
      <c r="BO409" s="124"/>
      <c r="BP409" s="124">
        <f t="shared" si="1608"/>
        <v>0</v>
      </c>
      <c r="BQ409" s="124"/>
      <c r="BR409" s="124">
        <f t="shared" si="1609"/>
        <v>0</v>
      </c>
      <c r="BS409" s="124"/>
      <c r="BT409" s="124">
        <f t="shared" si="1639"/>
        <v>0</v>
      </c>
      <c r="BU409" s="124">
        <v>0</v>
      </c>
      <c r="BV409" s="124">
        <f t="shared" si="1640"/>
        <v>0</v>
      </c>
      <c r="BW409" s="124"/>
      <c r="BX409" s="129">
        <f>(BW409*$E409*$G409*$H409*$N409*$BX$13)</f>
        <v>0</v>
      </c>
      <c r="BY409" s="124"/>
      <c r="BZ409" s="124">
        <f t="shared" si="1636"/>
        <v>0</v>
      </c>
      <c r="CA409" s="124"/>
      <c r="CB409" s="124">
        <f t="shared" si="1611"/>
        <v>0</v>
      </c>
      <c r="CC409" s="124"/>
      <c r="CD409" s="124">
        <f t="shared" si="1612"/>
        <v>0</v>
      </c>
      <c r="CE409" s="124">
        <v>0</v>
      </c>
      <c r="CF409" s="124">
        <f t="shared" si="1613"/>
        <v>0</v>
      </c>
      <c r="CG409" s="124"/>
      <c r="CH409" s="124">
        <f t="shared" si="1614"/>
        <v>0</v>
      </c>
      <c r="CI409" s="124"/>
      <c r="CJ409" s="124">
        <f t="shared" si="1615"/>
        <v>0</v>
      </c>
      <c r="CK409" s="124"/>
      <c r="CL409" s="124">
        <f t="shared" si="1616"/>
        <v>0</v>
      </c>
      <c r="CM409" s="124"/>
      <c r="CN409" s="124">
        <f t="shared" si="1617"/>
        <v>0</v>
      </c>
      <c r="CO409" s="124">
        <v>0</v>
      </c>
      <c r="CP409" s="124">
        <f t="shared" si="1641"/>
        <v>0</v>
      </c>
      <c r="CQ409" s="124"/>
      <c r="CR409" s="124">
        <f t="shared" si="1618"/>
        <v>0</v>
      </c>
      <c r="CS409" s="124"/>
      <c r="CT409" s="124">
        <f t="shared" si="1631"/>
        <v>0</v>
      </c>
      <c r="CU409" s="124"/>
      <c r="CV409" s="124">
        <f t="shared" si="1619"/>
        <v>0</v>
      </c>
      <c r="CW409" s="124"/>
      <c r="CX409" s="124">
        <f t="shared" si="1637"/>
        <v>0</v>
      </c>
      <c r="CY409" s="140">
        <v>0</v>
      </c>
      <c r="CZ409" s="124">
        <f t="shared" si="1638"/>
        <v>0</v>
      </c>
      <c r="DA409" s="124"/>
      <c r="DB409" s="129">
        <f t="shared" si="1620"/>
        <v>0</v>
      </c>
      <c r="DC409" s="124"/>
      <c r="DD409" s="124">
        <f t="shared" si="1621"/>
        <v>0</v>
      </c>
      <c r="DE409" s="141"/>
      <c r="DF409" s="124">
        <f t="shared" si="1622"/>
        <v>0</v>
      </c>
      <c r="DG409" s="124">
        <v>0</v>
      </c>
      <c r="DH409" s="124">
        <f t="shared" si="1642"/>
        <v>0</v>
      </c>
      <c r="DI409" s="124"/>
      <c r="DJ409" s="124">
        <f t="shared" si="1623"/>
        <v>0</v>
      </c>
      <c r="DK409" s="104">
        <v>0</v>
      </c>
      <c r="DL409" s="129">
        <f t="shared" si="1643"/>
        <v>0</v>
      </c>
      <c r="DM409" s="124">
        <f t="shared" si="1624"/>
        <v>0</v>
      </c>
      <c r="DN409" s="124">
        <f t="shared" si="1624"/>
        <v>0</v>
      </c>
    </row>
    <row r="410" spans="1:118" ht="66.75" customHeight="1" x14ac:dyDescent="0.25">
      <c r="A410" s="104"/>
      <c r="B410" s="135">
        <v>359</v>
      </c>
      <c r="C410" s="235" t="s">
        <v>889</v>
      </c>
      <c r="D410" s="118" t="s">
        <v>890</v>
      </c>
      <c r="E410" s="107">
        <f t="shared" si="1587"/>
        <v>23460</v>
      </c>
      <c r="F410" s="108">
        <v>23500</v>
      </c>
      <c r="G410" s="145">
        <v>18.149999999999999</v>
      </c>
      <c r="H410" s="120">
        <v>1</v>
      </c>
      <c r="I410" s="121"/>
      <c r="J410" s="121"/>
      <c r="K410" s="121"/>
      <c r="L410" s="121"/>
      <c r="M410" s="122">
        <v>1.4</v>
      </c>
      <c r="N410" s="122">
        <v>1.68</v>
      </c>
      <c r="O410" s="122">
        <v>2.23</v>
      </c>
      <c r="P410" s="123">
        <v>2.57</v>
      </c>
      <c r="Q410" s="124">
        <v>1</v>
      </c>
      <c r="R410" s="124">
        <f>(Q410*$E410*$G410*$H410*$M410*$R$13)/12*11+(Q410*$F410*$G410*$H410*$M410*$R$13)/12</f>
        <v>655823.62999999989</v>
      </c>
      <c r="S410" s="227">
        <v>40</v>
      </c>
      <c r="T410" s="124">
        <f t="shared" si="1392"/>
        <v>26232945.200000003</v>
      </c>
      <c r="U410" s="124">
        <v>6</v>
      </c>
      <c r="V410" s="124">
        <f t="shared" si="1592"/>
        <v>4403557.5738000004</v>
      </c>
      <c r="W410" s="124">
        <v>0</v>
      </c>
      <c r="X410" s="124">
        <f t="shared" si="1593"/>
        <v>0</v>
      </c>
      <c r="Y410" s="124"/>
      <c r="Z410" s="124">
        <f t="shared" si="1467"/>
        <v>0</v>
      </c>
      <c r="AA410" s="124"/>
      <c r="AB410" s="124"/>
      <c r="AC410" s="124"/>
      <c r="AD410" s="124">
        <f t="shared" si="1594"/>
        <v>0</v>
      </c>
      <c r="AE410" s="124"/>
      <c r="AF410" s="124"/>
      <c r="AG410" s="124">
        <v>4</v>
      </c>
      <c r="AH410" s="124">
        <f t="shared" si="1626"/>
        <v>2623294.5199999996</v>
      </c>
      <c r="AI410" s="124"/>
      <c r="AJ410" s="124"/>
      <c r="AK410" s="125"/>
      <c r="AL410" s="124">
        <f t="shared" si="1596"/>
        <v>0</v>
      </c>
      <c r="AM410" s="124">
        <v>0</v>
      </c>
      <c r="AN410" s="124">
        <f t="shared" si="1597"/>
        <v>0</v>
      </c>
      <c r="AO410" s="124">
        <v>0</v>
      </c>
      <c r="AP410" s="124">
        <f t="shared" si="1644"/>
        <v>0</v>
      </c>
      <c r="AQ410" s="124">
        <v>1</v>
      </c>
      <c r="AR410" s="124">
        <f t="shared" si="1598"/>
        <v>786988.3559999998</v>
      </c>
      <c r="AS410" s="140">
        <v>0</v>
      </c>
      <c r="AT410" s="124">
        <f t="shared" si="1599"/>
        <v>0</v>
      </c>
      <c r="AU410" s="124"/>
      <c r="AV410" s="129">
        <f t="shared" si="1600"/>
        <v>0</v>
      </c>
      <c r="AW410" s="124"/>
      <c r="AX410" s="124">
        <f t="shared" si="1601"/>
        <v>0</v>
      </c>
      <c r="AY410" s="124"/>
      <c r="AZ410" s="124">
        <f t="shared" si="1602"/>
        <v>0</v>
      </c>
      <c r="BA410" s="124"/>
      <c r="BB410" s="124">
        <f t="shared" si="1603"/>
        <v>0</v>
      </c>
      <c r="BC410" s="124"/>
      <c r="BD410" s="124">
        <f t="shared" si="1604"/>
        <v>0</v>
      </c>
      <c r="BE410" s="124"/>
      <c r="BF410" s="124">
        <f t="shared" si="1605"/>
        <v>0</v>
      </c>
      <c r="BG410" s="124"/>
      <c r="BH410" s="124">
        <f t="shared" si="1606"/>
        <v>0</v>
      </c>
      <c r="BI410" s="124"/>
      <c r="BJ410" s="124">
        <f t="shared" si="1607"/>
        <v>0</v>
      </c>
      <c r="BK410" s="124">
        <v>0</v>
      </c>
      <c r="BL410" s="124">
        <f t="shared" si="1627"/>
        <v>0</v>
      </c>
      <c r="BM410" s="124"/>
      <c r="BN410" s="124">
        <f t="shared" si="1630"/>
        <v>0</v>
      </c>
      <c r="BO410" s="124"/>
      <c r="BP410" s="124">
        <f t="shared" si="1608"/>
        <v>0</v>
      </c>
      <c r="BQ410" s="124"/>
      <c r="BR410" s="124">
        <f t="shared" si="1609"/>
        <v>0</v>
      </c>
      <c r="BS410" s="124"/>
      <c r="BT410" s="124">
        <f t="shared" si="1639"/>
        <v>0</v>
      </c>
      <c r="BU410" s="124">
        <v>0</v>
      </c>
      <c r="BV410" s="124">
        <f t="shared" si="1640"/>
        <v>0</v>
      </c>
      <c r="BW410" s="124">
        <v>1</v>
      </c>
      <c r="BX410" s="129">
        <f t="shared" ref="BX410" si="1645">(BW410*$E410*$G410*$H410*$N410*$BX$13)/12*11+(BW410*$F410*$G410*$H410*$N410*$BX$13)/12</f>
        <v>858532.75199999963</v>
      </c>
      <c r="BY410" s="124"/>
      <c r="BZ410" s="124">
        <f t="shared" si="1636"/>
        <v>0</v>
      </c>
      <c r="CA410" s="124"/>
      <c r="CB410" s="124">
        <f t="shared" si="1611"/>
        <v>0</v>
      </c>
      <c r="CC410" s="124"/>
      <c r="CD410" s="124">
        <f t="shared" si="1612"/>
        <v>0</v>
      </c>
      <c r="CE410" s="124">
        <v>0</v>
      </c>
      <c r="CF410" s="124">
        <f t="shared" si="1613"/>
        <v>0</v>
      </c>
      <c r="CG410" s="124"/>
      <c r="CH410" s="124">
        <f t="shared" si="1614"/>
        <v>0</v>
      </c>
      <c r="CI410" s="124"/>
      <c r="CJ410" s="124">
        <f t="shared" si="1615"/>
        <v>0</v>
      </c>
      <c r="CK410" s="124"/>
      <c r="CL410" s="124">
        <f t="shared" si="1616"/>
        <v>0</v>
      </c>
      <c r="CM410" s="124"/>
      <c r="CN410" s="124">
        <f t="shared" si="1617"/>
        <v>0</v>
      </c>
      <c r="CO410" s="124">
        <v>0</v>
      </c>
      <c r="CP410" s="124">
        <f t="shared" si="1641"/>
        <v>0</v>
      </c>
      <c r="CQ410" s="124"/>
      <c r="CR410" s="124">
        <f t="shared" si="1618"/>
        <v>0</v>
      </c>
      <c r="CS410" s="124"/>
      <c r="CT410" s="124">
        <f t="shared" si="1631"/>
        <v>0</v>
      </c>
      <c r="CU410" s="124"/>
      <c r="CV410" s="124">
        <f t="shared" si="1619"/>
        <v>0</v>
      </c>
      <c r="CW410" s="124"/>
      <c r="CX410" s="124">
        <f t="shared" si="1637"/>
        <v>0</v>
      </c>
      <c r="CY410" s="140"/>
      <c r="CZ410" s="124">
        <f t="shared" si="1638"/>
        <v>0</v>
      </c>
      <c r="DA410" s="124"/>
      <c r="DB410" s="129">
        <f t="shared" si="1620"/>
        <v>0</v>
      </c>
      <c r="DC410" s="124"/>
      <c r="DD410" s="124">
        <f t="shared" si="1621"/>
        <v>0</v>
      </c>
      <c r="DE410" s="141"/>
      <c r="DF410" s="124">
        <f t="shared" si="1622"/>
        <v>0</v>
      </c>
      <c r="DG410" s="124">
        <v>0</v>
      </c>
      <c r="DH410" s="124">
        <f t="shared" si="1642"/>
        <v>0</v>
      </c>
      <c r="DI410" s="124"/>
      <c r="DJ410" s="124">
        <f t="shared" si="1623"/>
        <v>0</v>
      </c>
      <c r="DK410" s="104">
        <v>0</v>
      </c>
      <c r="DL410" s="129">
        <f t="shared" si="1643"/>
        <v>0</v>
      </c>
      <c r="DM410" s="124">
        <f t="shared" si="1624"/>
        <v>53</v>
      </c>
      <c r="DN410" s="124">
        <f t="shared" si="1624"/>
        <v>35561142.031800002</v>
      </c>
    </row>
    <row r="411" spans="1:118" ht="15.75" customHeight="1" x14ac:dyDescent="0.25">
      <c r="A411" s="104"/>
      <c r="B411" s="135">
        <v>360</v>
      </c>
      <c r="C411" s="235" t="s">
        <v>891</v>
      </c>
      <c r="D411" s="118" t="s">
        <v>892</v>
      </c>
      <c r="E411" s="107">
        <f t="shared" si="1587"/>
        <v>23460</v>
      </c>
      <c r="F411" s="108">
        <v>23500</v>
      </c>
      <c r="G411" s="145">
        <v>2.0499999999999998</v>
      </c>
      <c r="H411" s="120">
        <v>1</v>
      </c>
      <c r="I411" s="121"/>
      <c r="J411" s="121"/>
      <c r="K411" s="121"/>
      <c r="L411" s="121"/>
      <c r="M411" s="122">
        <v>1.4</v>
      </c>
      <c r="N411" s="122">
        <v>1.68</v>
      </c>
      <c r="O411" s="122">
        <v>2.23</v>
      </c>
      <c r="P411" s="123">
        <v>2.57</v>
      </c>
      <c r="Q411" s="124">
        <v>0</v>
      </c>
      <c r="R411" s="124">
        <f t="shared" si="1625"/>
        <v>0</v>
      </c>
      <c r="S411" s="227">
        <v>0</v>
      </c>
      <c r="T411" s="124">
        <f t="shared" si="1392"/>
        <v>0</v>
      </c>
      <c r="U411" s="124">
        <v>0</v>
      </c>
      <c r="V411" s="124">
        <f t="shared" si="1592"/>
        <v>0</v>
      </c>
      <c r="W411" s="124">
        <v>20</v>
      </c>
      <c r="X411" s="124">
        <f t="shared" ref="X411" si="1646">(W411*$E411*$G411*$H411*$M411*$X$13)/12*11+(W411*$F411*$G411*$H411*$M411*$X$13)/12</f>
        <v>1657905.0553333331</v>
      </c>
      <c r="Y411" s="124"/>
      <c r="Z411" s="124">
        <f t="shared" si="1467"/>
        <v>0</v>
      </c>
      <c r="AA411" s="124"/>
      <c r="AB411" s="124"/>
      <c r="AC411" s="124"/>
      <c r="AD411" s="124">
        <f t="shared" si="1594"/>
        <v>0</v>
      </c>
      <c r="AE411" s="124"/>
      <c r="AF411" s="124"/>
      <c r="AG411" s="124"/>
      <c r="AH411" s="124">
        <f t="shared" si="1595"/>
        <v>0</v>
      </c>
      <c r="AI411" s="124"/>
      <c r="AJ411" s="124"/>
      <c r="AK411" s="125"/>
      <c r="AL411" s="124">
        <f t="shared" si="1596"/>
        <v>0</v>
      </c>
      <c r="AM411" s="124">
        <v>0</v>
      </c>
      <c r="AN411" s="124">
        <f t="shared" si="1597"/>
        <v>0</v>
      </c>
      <c r="AO411" s="124">
        <v>0</v>
      </c>
      <c r="AP411" s="124">
        <f t="shared" si="1644"/>
        <v>0</v>
      </c>
      <c r="AQ411" s="124"/>
      <c r="AR411" s="124">
        <f t="shared" si="1598"/>
        <v>0</v>
      </c>
      <c r="AS411" s="140">
        <v>0</v>
      </c>
      <c r="AT411" s="124">
        <f t="shared" si="1599"/>
        <v>0</v>
      </c>
      <c r="AU411" s="124"/>
      <c r="AV411" s="129">
        <f t="shared" si="1600"/>
        <v>0</v>
      </c>
      <c r="AW411" s="124"/>
      <c r="AX411" s="124">
        <f t="shared" si="1601"/>
        <v>0</v>
      </c>
      <c r="AY411" s="124"/>
      <c r="AZ411" s="124">
        <f t="shared" si="1602"/>
        <v>0</v>
      </c>
      <c r="BA411" s="124"/>
      <c r="BB411" s="124">
        <f t="shared" si="1603"/>
        <v>0</v>
      </c>
      <c r="BC411" s="124"/>
      <c r="BD411" s="124">
        <f t="shared" si="1604"/>
        <v>0</v>
      </c>
      <c r="BE411" s="124"/>
      <c r="BF411" s="124">
        <f t="shared" si="1605"/>
        <v>0</v>
      </c>
      <c r="BG411" s="124"/>
      <c r="BH411" s="124">
        <f t="shared" si="1606"/>
        <v>0</v>
      </c>
      <c r="BI411" s="124"/>
      <c r="BJ411" s="124">
        <f t="shared" si="1607"/>
        <v>0</v>
      </c>
      <c r="BK411" s="124">
        <v>0</v>
      </c>
      <c r="BL411" s="124">
        <f t="shared" si="1627"/>
        <v>0</v>
      </c>
      <c r="BM411" s="124"/>
      <c r="BN411" s="124">
        <f t="shared" si="1630"/>
        <v>0</v>
      </c>
      <c r="BO411" s="124"/>
      <c r="BP411" s="124">
        <f t="shared" si="1608"/>
        <v>0</v>
      </c>
      <c r="BQ411" s="124"/>
      <c r="BR411" s="124">
        <f t="shared" si="1609"/>
        <v>0</v>
      </c>
      <c r="BS411" s="124"/>
      <c r="BT411" s="124">
        <f t="shared" si="1639"/>
        <v>0</v>
      </c>
      <c r="BU411" s="124">
        <v>0</v>
      </c>
      <c r="BV411" s="124">
        <f t="shared" si="1640"/>
        <v>0</v>
      </c>
      <c r="BW411" s="124"/>
      <c r="BX411" s="129">
        <f>(BW411*$E411*$G411*$H411*$N411*$BX$13)</f>
        <v>0</v>
      </c>
      <c r="BY411" s="124"/>
      <c r="BZ411" s="124">
        <f t="shared" si="1636"/>
        <v>0</v>
      </c>
      <c r="CA411" s="124"/>
      <c r="CB411" s="124">
        <f t="shared" si="1611"/>
        <v>0</v>
      </c>
      <c r="CC411" s="124"/>
      <c r="CD411" s="124">
        <f t="shared" si="1612"/>
        <v>0</v>
      </c>
      <c r="CE411" s="124">
        <v>0</v>
      </c>
      <c r="CF411" s="124">
        <f t="shared" si="1613"/>
        <v>0</v>
      </c>
      <c r="CG411" s="124"/>
      <c r="CH411" s="124">
        <f t="shared" si="1614"/>
        <v>0</v>
      </c>
      <c r="CI411" s="124"/>
      <c r="CJ411" s="124">
        <f t="shared" si="1615"/>
        <v>0</v>
      </c>
      <c r="CK411" s="124"/>
      <c r="CL411" s="124">
        <f t="shared" si="1616"/>
        <v>0</v>
      </c>
      <c r="CM411" s="124"/>
      <c r="CN411" s="124">
        <f t="shared" si="1617"/>
        <v>0</v>
      </c>
      <c r="CO411" s="124">
        <v>0</v>
      </c>
      <c r="CP411" s="124">
        <f t="shared" si="1641"/>
        <v>0</v>
      </c>
      <c r="CQ411" s="124"/>
      <c r="CR411" s="124">
        <f t="shared" si="1618"/>
        <v>0</v>
      </c>
      <c r="CS411" s="124"/>
      <c r="CT411" s="124">
        <f t="shared" si="1631"/>
        <v>0</v>
      </c>
      <c r="CU411" s="124"/>
      <c r="CV411" s="124">
        <f t="shared" si="1619"/>
        <v>0</v>
      </c>
      <c r="CW411" s="124"/>
      <c r="CX411" s="124">
        <f t="shared" si="1637"/>
        <v>0</v>
      </c>
      <c r="CY411" s="140"/>
      <c r="CZ411" s="124">
        <f t="shared" si="1638"/>
        <v>0</v>
      </c>
      <c r="DA411" s="124"/>
      <c r="DB411" s="129">
        <f t="shared" si="1620"/>
        <v>0</v>
      </c>
      <c r="DC411" s="124"/>
      <c r="DD411" s="124">
        <f t="shared" si="1621"/>
        <v>0</v>
      </c>
      <c r="DE411" s="141"/>
      <c r="DF411" s="124">
        <f t="shared" si="1622"/>
        <v>0</v>
      </c>
      <c r="DG411" s="124">
        <v>0</v>
      </c>
      <c r="DH411" s="124">
        <f t="shared" si="1642"/>
        <v>0</v>
      </c>
      <c r="DI411" s="124"/>
      <c r="DJ411" s="124">
        <f t="shared" si="1623"/>
        <v>0</v>
      </c>
      <c r="DK411" s="104">
        <v>0</v>
      </c>
      <c r="DL411" s="129">
        <f t="shared" si="1643"/>
        <v>0</v>
      </c>
      <c r="DM411" s="124">
        <f t="shared" si="1624"/>
        <v>20</v>
      </c>
      <c r="DN411" s="124">
        <f t="shared" si="1624"/>
        <v>1657905.0553333331</v>
      </c>
    </row>
    <row r="412" spans="1:118" ht="15.75" customHeight="1" x14ac:dyDescent="0.25">
      <c r="A412" s="104"/>
      <c r="B412" s="135">
        <v>361</v>
      </c>
      <c r="C412" s="235" t="s">
        <v>893</v>
      </c>
      <c r="D412" s="118" t="s">
        <v>894</v>
      </c>
      <c r="E412" s="107">
        <f t="shared" si="1587"/>
        <v>23460</v>
      </c>
      <c r="F412" s="108">
        <v>23500</v>
      </c>
      <c r="G412" s="145">
        <v>7.81</v>
      </c>
      <c r="H412" s="120">
        <v>1</v>
      </c>
      <c r="I412" s="121"/>
      <c r="J412" s="121"/>
      <c r="K412" s="121"/>
      <c r="L412" s="121"/>
      <c r="M412" s="122">
        <v>1.4</v>
      </c>
      <c r="N412" s="122">
        <v>1.68</v>
      </c>
      <c r="O412" s="122">
        <v>2.23</v>
      </c>
      <c r="P412" s="123">
        <v>2.57</v>
      </c>
      <c r="Q412" s="124">
        <v>0</v>
      </c>
      <c r="R412" s="124">
        <f t="shared" si="1625"/>
        <v>0</v>
      </c>
      <c r="S412" s="227">
        <v>0</v>
      </c>
      <c r="T412" s="124">
        <f t="shared" si="1392"/>
        <v>0</v>
      </c>
      <c r="U412" s="124">
        <v>0</v>
      </c>
      <c r="V412" s="124">
        <f t="shared" si="1592"/>
        <v>0</v>
      </c>
      <c r="W412" s="124">
        <v>0</v>
      </c>
      <c r="X412" s="124">
        <f t="shared" si="1593"/>
        <v>0</v>
      </c>
      <c r="Y412" s="124"/>
      <c r="Z412" s="124">
        <f t="shared" si="1467"/>
        <v>0</v>
      </c>
      <c r="AA412" s="124"/>
      <c r="AB412" s="124"/>
      <c r="AC412" s="124"/>
      <c r="AD412" s="124">
        <f t="shared" si="1594"/>
        <v>0</v>
      </c>
      <c r="AE412" s="124"/>
      <c r="AF412" s="124"/>
      <c r="AG412" s="124"/>
      <c r="AH412" s="124">
        <f t="shared" si="1595"/>
        <v>0</v>
      </c>
      <c r="AI412" s="124"/>
      <c r="AJ412" s="124"/>
      <c r="AK412" s="125"/>
      <c r="AL412" s="124">
        <f t="shared" si="1596"/>
        <v>0</v>
      </c>
      <c r="AM412" s="124">
        <v>0</v>
      </c>
      <c r="AN412" s="124">
        <f t="shared" si="1597"/>
        <v>0</v>
      </c>
      <c r="AO412" s="124">
        <v>0</v>
      </c>
      <c r="AP412" s="124">
        <f t="shared" si="1644"/>
        <v>0</v>
      </c>
      <c r="AQ412" s="124"/>
      <c r="AR412" s="124">
        <f t="shared" si="1598"/>
        <v>0</v>
      </c>
      <c r="AS412" s="140">
        <v>0</v>
      </c>
      <c r="AT412" s="124">
        <f t="shared" si="1599"/>
        <v>0</v>
      </c>
      <c r="AU412" s="124"/>
      <c r="AV412" s="129">
        <f t="shared" si="1600"/>
        <v>0</v>
      </c>
      <c r="AW412" s="124"/>
      <c r="AX412" s="124">
        <f t="shared" si="1601"/>
        <v>0</v>
      </c>
      <c r="AY412" s="124"/>
      <c r="AZ412" s="124">
        <f t="shared" si="1602"/>
        <v>0</v>
      </c>
      <c r="BA412" s="124"/>
      <c r="BB412" s="124">
        <f t="shared" si="1603"/>
        <v>0</v>
      </c>
      <c r="BC412" s="124"/>
      <c r="BD412" s="124">
        <f t="shared" si="1604"/>
        <v>0</v>
      </c>
      <c r="BE412" s="124"/>
      <c r="BF412" s="124">
        <f t="shared" si="1605"/>
        <v>0</v>
      </c>
      <c r="BG412" s="124"/>
      <c r="BH412" s="124">
        <f t="shared" si="1606"/>
        <v>0</v>
      </c>
      <c r="BI412" s="124"/>
      <c r="BJ412" s="124">
        <f t="shared" si="1607"/>
        <v>0</v>
      </c>
      <c r="BK412" s="124">
        <v>0</v>
      </c>
      <c r="BL412" s="124">
        <f t="shared" si="1627"/>
        <v>0</v>
      </c>
      <c r="BM412" s="124"/>
      <c r="BN412" s="124">
        <f t="shared" si="1630"/>
        <v>0</v>
      </c>
      <c r="BO412" s="124"/>
      <c r="BP412" s="124">
        <f t="shared" si="1608"/>
        <v>0</v>
      </c>
      <c r="BQ412" s="124"/>
      <c r="BR412" s="124">
        <f t="shared" si="1609"/>
        <v>0</v>
      </c>
      <c r="BS412" s="124"/>
      <c r="BT412" s="124">
        <f t="shared" si="1639"/>
        <v>0</v>
      </c>
      <c r="BU412" s="124">
        <v>0</v>
      </c>
      <c r="BV412" s="124">
        <f t="shared" si="1640"/>
        <v>0</v>
      </c>
      <c r="BW412" s="124"/>
      <c r="BX412" s="129">
        <f>(BW412*$E412*$G412*$H412*$N412*$BX$13)</f>
        <v>0</v>
      </c>
      <c r="BY412" s="124"/>
      <c r="BZ412" s="124">
        <f t="shared" si="1636"/>
        <v>0</v>
      </c>
      <c r="CA412" s="124"/>
      <c r="CB412" s="124">
        <f t="shared" si="1611"/>
        <v>0</v>
      </c>
      <c r="CC412" s="124"/>
      <c r="CD412" s="124">
        <f t="shared" si="1612"/>
        <v>0</v>
      </c>
      <c r="CE412" s="124">
        <v>0</v>
      </c>
      <c r="CF412" s="124">
        <f t="shared" si="1613"/>
        <v>0</v>
      </c>
      <c r="CG412" s="124"/>
      <c r="CH412" s="124">
        <f t="shared" si="1614"/>
        <v>0</v>
      </c>
      <c r="CI412" s="124"/>
      <c r="CJ412" s="124">
        <f t="shared" si="1615"/>
        <v>0</v>
      </c>
      <c r="CK412" s="124"/>
      <c r="CL412" s="124">
        <f t="shared" si="1616"/>
        <v>0</v>
      </c>
      <c r="CM412" s="124"/>
      <c r="CN412" s="124">
        <f t="shared" si="1617"/>
        <v>0</v>
      </c>
      <c r="CO412" s="124">
        <v>0</v>
      </c>
      <c r="CP412" s="124">
        <f t="shared" si="1641"/>
        <v>0</v>
      </c>
      <c r="CQ412" s="124"/>
      <c r="CR412" s="124">
        <f t="shared" si="1618"/>
        <v>0</v>
      </c>
      <c r="CS412" s="124"/>
      <c r="CT412" s="124">
        <f t="shared" si="1631"/>
        <v>0</v>
      </c>
      <c r="CU412" s="124"/>
      <c r="CV412" s="124">
        <f t="shared" si="1619"/>
        <v>0</v>
      </c>
      <c r="CW412" s="124"/>
      <c r="CX412" s="124">
        <f t="shared" si="1637"/>
        <v>0</v>
      </c>
      <c r="CY412" s="140"/>
      <c r="CZ412" s="124">
        <f t="shared" si="1638"/>
        <v>0</v>
      </c>
      <c r="DA412" s="124"/>
      <c r="DB412" s="129">
        <f t="shared" si="1620"/>
        <v>0</v>
      </c>
      <c r="DC412" s="124"/>
      <c r="DD412" s="124">
        <f t="shared" si="1621"/>
        <v>0</v>
      </c>
      <c r="DE412" s="141"/>
      <c r="DF412" s="124">
        <f t="shared" si="1622"/>
        <v>0</v>
      </c>
      <c r="DG412" s="124">
        <v>0</v>
      </c>
      <c r="DH412" s="124">
        <f t="shared" si="1642"/>
        <v>0</v>
      </c>
      <c r="DI412" s="124"/>
      <c r="DJ412" s="124">
        <f t="shared" si="1623"/>
        <v>0</v>
      </c>
      <c r="DK412" s="104">
        <v>0</v>
      </c>
      <c r="DL412" s="129">
        <f t="shared" si="1643"/>
        <v>0</v>
      </c>
      <c r="DM412" s="124">
        <f t="shared" si="1624"/>
        <v>0</v>
      </c>
      <c r="DN412" s="124">
        <f t="shared" si="1624"/>
        <v>0</v>
      </c>
    </row>
    <row r="413" spans="1:118" ht="15.75" customHeight="1" x14ac:dyDescent="0.25">
      <c r="A413" s="104"/>
      <c r="B413" s="135">
        <v>362</v>
      </c>
      <c r="C413" s="235" t="s">
        <v>895</v>
      </c>
      <c r="D413" s="118" t="s">
        <v>896</v>
      </c>
      <c r="E413" s="107">
        <f t="shared" si="1587"/>
        <v>23460</v>
      </c>
      <c r="F413" s="108">
        <v>23500</v>
      </c>
      <c r="G413" s="145">
        <v>15.57</v>
      </c>
      <c r="H413" s="120">
        <v>1</v>
      </c>
      <c r="I413" s="121"/>
      <c r="J413" s="121"/>
      <c r="K413" s="121"/>
      <c r="L413" s="121"/>
      <c r="M413" s="122">
        <v>1.4</v>
      </c>
      <c r="N413" s="122">
        <v>1.68</v>
      </c>
      <c r="O413" s="122">
        <v>2.23</v>
      </c>
      <c r="P413" s="123">
        <v>2.57</v>
      </c>
      <c r="Q413" s="124">
        <v>0</v>
      </c>
      <c r="R413" s="124">
        <f t="shared" si="1625"/>
        <v>0</v>
      </c>
      <c r="S413" s="227">
        <v>5</v>
      </c>
      <c r="T413" s="124">
        <f t="shared" si="1392"/>
        <v>2812995.57</v>
      </c>
      <c r="U413" s="124">
        <v>0</v>
      </c>
      <c r="V413" s="124">
        <f t="shared" si="1592"/>
        <v>0</v>
      </c>
      <c r="W413" s="124">
        <v>0</v>
      </c>
      <c r="X413" s="124">
        <f t="shared" si="1593"/>
        <v>0</v>
      </c>
      <c r="Y413" s="124"/>
      <c r="Z413" s="124">
        <f t="shared" si="1467"/>
        <v>0</v>
      </c>
      <c r="AA413" s="124"/>
      <c r="AB413" s="124"/>
      <c r="AC413" s="124"/>
      <c r="AD413" s="124">
        <f t="shared" si="1594"/>
        <v>0</v>
      </c>
      <c r="AE413" s="124"/>
      <c r="AF413" s="124"/>
      <c r="AG413" s="124"/>
      <c r="AH413" s="124">
        <f t="shared" si="1595"/>
        <v>0</v>
      </c>
      <c r="AI413" s="124"/>
      <c r="AJ413" s="124"/>
      <c r="AK413" s="125"/>
      <c r="AL413" s="124">
        <f t="shared" si="1596"/>
        <v>0</v>
      </c>
      <c r="AM413" s="124">
        <v>0</v>
      </c>
      <c r="AN413" s="124">
        <f t="shared" si="1597"/>
        <v>0</v>
      </c>
      <c r="AO413" s="124">
        <v>0</v>
      </c>
      <c r="AP413" s="124">
        <f t="shared" si="1644"/>
        <v>0</v>
      </c>
      <c r="AQ413" s="124"/>
      <c r="AR413" s="124">
        <f t="shared" si="1598"/>
        <v>0</v>
      </c>
      <c r="AS413" s="140">
        <v>0</v>
      </c>
      <c r="AT413" s="124">
        <f t="shared" si="1599"/>
        <v>0</v>
      </c>
      <c r="AU413" s="124"/>
      <c r="AV413" s="129">
        <f t="shared" si="1600"/>
        <v>0</v>
      </c>
      <c r="AW413" s="124"/>
      <c r="AX413" s="124">
        <f t="shared" si="1601"/>
        <v>0</v>
      </c>
      <c r="AY413" s="124"/>
      <c r="AZ413" s="124">
        <f t="shared" si="1602"/>
        <v>0</v>
      </c>
      <c r="BA413" s="124"/>
      <c r="BB413" s="124">
        <f t="shared" si="1603"/>
        <v>0</v>
      </c>
      <c r="BC413" s="124"/>
      <c r="BD413" s="124">
        <f t="shared" si="1604"/>
        <v>0</v>
      </c>
      <c r="BE413" s="124"/>
      <c r="BF413" s="124">
        <f t="shared" si="1605"/>
        <v>0</v>
      </c>
      <c r="BG413" s="124"/>
      <c r="BH413" s="124">
        <f t="shared" si="1606"/>
        <v>0</v>
      </c>
      <c r="BI413" s="124"/>
      <c r="BJ413" s="124">
        <f t="shared" si="1607"/>
        <v>0</v>
      </c>
      <c r="BK413" s="124">
        <v>0</v>
      </c>
      <c r="BL413" s="124">
        <f t="shared" si="1627"/>
        <v>0</v>
      </c>
      <c r="BM413" s="124"/>
      <c r="BN413" s="124">
        <f t="shared" si="1630"/>
        <v>0</v>
      </c>
      <c r="BO413" s="124"/>
      <c r="BP413" s="124">
        <f t="shared" si="1608"/>
        <v>0</v>
      </c>
      <c r="BQ413" s="124"/>
      <c r="BR413" s="124">
        <f t="shared" si="1609"/>
        <v>0</v>
      </c>
      <c r="BS413" s="124"/>
      <c r="BT413" s="124">
        <f t="shared" si="1639"/>
        <v>0</v>
      </c>
      <c r="BU413" s="124">
        <v>0</v>
      </c>
      <c r="BV413" s="124">
        <f t="shared" si="1640"/>
        <v>0</v>
      </c>
      <c r="BW413" s="124"/>
      <c r="BX413" s="129">
        <f>(BW413*$E413*$G413*$H413*$N413*$BX$13)</f>
        <v>0</v>
      </c>
      <c r="BY413" s="124"/>
      <c r="BZ413" s="124">
        <f t="shared" si="1636"/>
        <v>0</v>
      </c>
      <c r="CA413" s="124"/>
      <c r="CB413" s="124">
        <f t="shared" si="1611"/>
        <v>0</v>
      </c>
      <c r="CC413" s="124"/>
      <c r="CD413" s="124">
        <f t="shared" si="1612"/>
        <v>0</v>
      </c>
      <c r="CE413" s="124">
        <v>0</v>
      </c>
      <c r="CF413" s="124">
        <f t="shared" si="1613"/>
        <v>0</v>
      </c>
      <c r="CG413" s="124"/>
      <c r="CH413" s="124">
        <f t="shared" si="1614"/>
        <v>0</v>
      </c>
      <c r="CI413" s="124"/>
      <c r="CJ413" s="124">
        <f t="shared" si="1615"/>
        <v>0</v>
      </c>
      <c r="CK413" s="124"/>
      <c r="CL413" s="124">
        <f t="shared" si="1616"/>
        <v>0</v>
      </c>
      <c r="CM413" s="124"/>
      <c r="CN413" s="124">
        <f t="shared" si="1617"/>
        <v>0</v>
      </c>
      <c r="CO413" s="124">
        <v>0</v>
      </c>
      <c r="CP413" s="124">
        <f t="shared" si="1641"/>
        <v>0</v>
      </c>
      <c r="CQ413" s="124"/>
      <c r="CR413" s="124">
        <f t="shared" si="1618"/>
        <v>0</v>
      </c>
      <c r="CS413" s="124"/>
      <c r="CT413" s="124">
        <f t="shared" si="1631"/>
        <v>0</v>
      </c>
      <c r="CU413" s="124"/>
      <c r="CV413" s="124">
        <f t="shared" si="1619"/>
        <v>0</v>
      </c>
      <c r="CW413" s="124"/>
      <c r="CX413" s="124">
        <f t="shared" si="1637"/>
        <v>0</v>
      </c>
      <c r="CY413" s="140"/>
      <c r="CZ413" s="124">
        <f t="shared" si="1638"/>
        <v>0</v>
      </c>
      <c r="DA413" s="124"/>
      <c r="DB413" s="129">
        <f t="shared" si="1620"/>
        <v>0</v>
      </c>
      <c r="DC413" s="124"/>
      <c r="DD413" s="124">
        <f t="shared" si="1621"/>
        <v>0</v>
      </c>
      <c r="DE413" s="141"/>
      <c r="DF413" s="124">
        <f t="shared" si="1622"/>
        <v>0</v>
      </c>
      <c r="DG413" s="124">
        <v>0</v>
      </c>
      <c r="DH413" s="124">
        <f t="shared" si="1642"/>
        <v>0</v>
      </c>
      <c r="DI413" s="124"/>
      <c r="DJ413" s="124">
        <f t="shared" si="1623"/>
        <v>0</v>
      </c>
      <c r="DK413" s="104">
        <v>0</v>
      </c>
      <c r="DL413" s="129">
        <f t="shared" si="1643"/>
        <v>0</v>
      </c>
      <c r="DM413" s="124">
        <f t="shared" si="1624"/>
        <v>5</v>
      </c>
      <c r="DN413" s="124">
        <f t="shared" si="1624"/>
        <v>2812995.57</v>
      </c>
    </row>
    <row r="414" spans="1:118" ht="30" x14ac:dyDescent="0.25">
      <c r="A414" s="104"/>
      <c r="B414" s="135">
        <v>363</v>
      </c>
      <c r="C414" s="235" t="s">
        <v>897</v>
      </c>
      <c r="D414" s="118" t="s">
        <v>898</v>
      </c>
      <c r="E414" s="107">
        <f t="shared" si="1587"/>
        <v>23460</v>
      </c>
      <c r="F414" s="108">
        <v>23500</v>
      </c>
      <c r="G414" s="121">
        <v>0.5</v>
      </c>
      <c r="H414" s="120">
        <v>1</v>
      </c>
      <c r="I414" s="121"/>
      <c r="J414" s="121"/>
      <c r="K414" s="121"/>
      <c r="L414" s="121"/>
      <c r="M414" s="122">
        <v>1.4</v>
      </c>
      <c r="N414" s="122">
        <v>1.68</v>
      </c>
      <c r="O414" s="122">
        <v>2.23</v>
      </c>
      <c r="P414" s="123">
        <v>2.57</v>
      </c>
      <c r="Q414" s="124">
        <v>148</v>
      </c>
      <c r="R414" s="124">
        <f t="shared" si="1625"/>
        <v>2673881.4666666668</v>
      </c>
      <c r="S414" s="227">
        <v>100</v>
      </c>
      <c r="T414" s="124">
        <f>(S414*$E414*$G414*$H414*$M414*$T$13)/12*11+(S414*$F414*$G414*$H414*$M414*$T$13)/12</f>
        <v>1806676.666666667</v>
      </c>
      <c r="U414" s="124">
        <v>30</v>
      </c>
      <c r="V414" s="124">
        <f t="shared" si="1592"/>
        <v>606550.62999999989</v>
      </c>
      <c r="W414" s="124">
        <v>0</v>
      </c>
      <c r="X414" s="124">
        <f t="shared" si="1593"/>
        <v>0</v>
      </c>
      <c r="Y414" s="124">
        <v>41</v>
      </c>
      <c r="Z414" s="124">
        <f>(Y414*$E414*$G414*$H414*$M414*$Z$13)/12*4+(Y414*$E414*$G414*$H414*$M414*$Z$15)/12*7+(Y414*$F414*$G414*$H414*$M414*$Z$15)/12</f>
        <v>875426.53333333333</v>
      </c>
      <c r="AA414" s="124"/>
      <c r="AB414" s="124"/>
      <c r="AC414" s="124"/>
      <c r="AD414" s="124">
        <f t="shared" si="1594"/>
        <v>0</v>
      </c>
      <c r="AE414" s="124"/>
      <c r="AF414" s="124"/>
      <c r="AG414" s="124">
        <v>20</v>
      </c>
      <c r="AH414" s="124">
        <f>(AG414*$E414*$G414*$H414*$M414*$AH$13)/12*11+(AG414*$F414*$G414*$H414*$M414*$AH$13)/12</f>
        <v>361335.33333333337</v>
      </c>
      <c r="AI414" s="124"/>
      <c r="AJ414" s="124"/>
      <c r="AK414" s="130"/>
      <c r="AL414" s="124">
        <f t="shared" si="1596"/>
        <v>0</v>
      </c>
      <c r="AM414" s="124">
        <v>57</v>
      </c>
      <c r="AN414" s="124">
        <f t="shared" ref="AN414" si="1647">(AM414*$E414*$G414*$H414*$M414*$AN$13)/12*11+(AM414*$F414*$G414*$H414*$M414*$AN$13)/12</f>
        <v>1029805.7</v>
      </c>
      <c r="AO414" s="124">
        <v>65</v>
      </c>
      <c r="AP414" s="124">
        <f t="shared" ref="AP414" si="1648">(AO414*$E414*$G414*$H414*$M414*$AP$13)/12*11+(AO414*$F414*$G414*$H414*$M414*$AP$13)/12</f>
        <v>1174339.8333333333</v>
      </c>
      <c r="AQ414" s="124">
        <v>136</v>
      </c>
      <c r="AR414" s="124">
        <f t="shared" si="1598"/>
        <v>2948496.32</v>
      </c>
      <c r="AS414" s="140">
        <v>39</v>
      </c>
      <c r="AT414" s="124">
        <f t="shared" ref="AT414" si="1649">(AS414*$E414*$G414*$H414*$N414*$AT$13)/12*4+(AS414*$E414*$G414*$H414*$N414*$AT$15)/12*7+(AS414*$F414*$G414*$H414*$N414*$AT$15)/12</f>
        <v>999267.36</v>
      </c>
      <c r="AU414" s="124"/>
      <c r="AV414" s="124">
        <f t="shared" si="1600"/>
        <v>0</v>
      </c>
      <c r="AW414" s="124"/>
      <c r="AX414" s="124">
        <f t="shared" si="1601"/>
        <v>0</v>
      </c>
      <c r="AY414" s="124"/>
      <c r="AZ414" s="124">
        <f t="shared" si="1602"/>
        <v>0</v>
      </c>
      <c r="BA414" s="124"/>
      <c r="BB414" s="124">
        <f t="shared" si="1603"/>
        <v>0</v>
      </c>
      <c r="BC414" s="124"/>
      <c r="BD414" s="124">
        <f t="shared" si="1604"/>
        <v>0</v>
      </c>
      <c r="BE414" s="124"/>
      <c r="BF414" s="124">
        <f t="shared" si="1605"/>
        <v>0</v>
      </c>
      <c r="BG414" s="124"/>
      <c r="BH414" s="124">
        <f t="shared" si="1606"/>
        <v>0</v>
      </c>
      <c r="BI414" s="124"/>
      <c r="BJ414" s="124">
        <f t="shared" si="1607"/>
        <v>0</v>
      </c>
      <c r="BK414" s="124">
        <v>20</v>
      </c>
      <c r="BL414" s="124">
        <f t="shared" si="1627"/>
        <v>433602.4</v>
      </c>
      <c r="BM414" s="124"/>
      <c r="BN414" s="124">
        <f t="shared" si="1630"/>
        <v>0</v>
      </c>
      <c r="BO414" s="124">
        <v>70</v>
      </c>
      <c r="BP414" s="124">
        <f>(BO414*$E414*$G414*$H414*$N414*$BP$13)/12*11+(BO414*$F414*$G414*$H414*$N414*$BP$13)/12</f>
        <v>1379644</v>
      </c>
      <c r="BQ414" s="124">
        <v>4</v>
      </c>
      <c r="BR414" s="124">
        <f t="shared" ref="BR414" si="1650">(BQ414*$E414*$G414*$H414*$N414*$BR$13)/12*11+(BQ414*$F414*$G414*$H414*$N414*$BR$13)/12</f>
        <v>78836.799999999988</v>
      </c>
      <c r="BS414" s="124"/>
      <c r="BT414" s="124">
        <f t="shared" si="1639"/>
        <v>0</v>
      </c>
      <c r="BU414" s="124">
        <v>0</v>
      </c>
      <c r="BV414" s="124">
        <f t="shared" si="1640"/>
        <v>0</v>
      </c>
      <c r="BW414" s="124"/>
      <c r="BX414" s="129">
        <f>(BW414*$E414*$G414*$H414*$N414*$BX$13)</f>
        <v>0</v>
      </c>
      <c r="BY414" s="124"/>
      <c r="BZ414" s="124">
        <f t="shared" si="1636"/>
        <v>0</v>
      </c>
      <c r="CA414" s="124"/>
      <c r="CB414" s="124">
        <f t="shared" si="1611"/>
        <v>0</v>
      </c>
      <c r="CC414" s="124"/>
      <c r="CD414" s="124">
        <f t="shared" si="1612"/>
        <v>0</v>
      </c>
      <c r="CE414" s="124">
        <v>15</v>
      </c>
      <c r="CF414" s="124">
        <f t="shared" ref="CF414" si="1651">(CE414*$E414*$G414*$H414*$N414*$CF$13)/12*11+(CE414*$F414*$G414*$H414*$N414*$CF$13)/12</f>
        <v>295638</v>
      </c>
      <c r="CG414" s="124"/>
      <c r="CH414" s="124">
        <f t="shared" si="1614"/>
        <v>0</v>
      </c>
      <c r="CI414" s="124"/>
      <c r="CJ414" s="124">
        <f t="shared" si="1615"/>
        <v>0</v>
      </c>
      <c r="CK414" s="124"/>
      <c r="CL414" s="124">
        <f t="shared" si="1616"/>
        <v>0</v>
      </c>
      <c r="CM414" s="124">
        <v>1</v>
      </c>
      <c r="CN414" s="124">
        <f t="shared" ref="CN414" si="1652">(CM414*$E414*$G414*$H414*$M414*$CN$13)/12*11+(CM414*$F414*$G414*$H414*$M414*$CN$13)/12</f>
        <v>16424.333333333332</v>
      </c>
      <c r="CO414" s="124">
        <v>4</v>
      </c>
      <c r="CP414" s="124">
        <f>(CO414*$E414*$G414*$H414*$M414*$CP$13)/12*11+(CO414*$F414*$G414*$H414*$M414*$CP$13)/12</f>
        <v>59127.600000000006</v>
      </c>
      <c r="CQ414" s="124">
        <v>10</v>
      </c>
      <c r="CR414" s="124">
        <f t="shared" ref="CR414" si="1653">(CQ414*$E414*$G414*$H414*$M414*$CR$13)/12*11+(CQ414*$F414*$G414*$H414*$M414*$CR$13)/12</f>
        <v>164243.33333333334</v>
      </c>
      <c r="CS414" s="124">
        <v>45</v>
      </c>
      <c r="CT414" s="124">
        <f t="shared" ref="CT414" si="1654">(CS414*$E414*$G414*$H414*$N414*$CT$13)/12*11+(CS414*$F414*$G414*$H414*$N414*$CT$13)/12</f>
        <v>886914</v>
      </c>
      <c r="CU414" s="124"/>
      <c r="CV414" s="124">
        <f t="shared" si="1619"/>
        <v>0</v>
      </c>
      <c r="CW414" s="124">
        <v>7</v>
      </c>
      <c r="CX414" s="124">
        <f>(CW414*$E414*$G414*$H414*$N414*$CX$13)/12*11+(CW414*$F414*$G414*$H414*$N414*$CX$13)/12</f>
        <v>137964.4</v>
      </c>
      <c r="CY414" s="140">
        <v>5</v>
      </c>
      <c r="CZ414" s="124">
        <f>(CY414*$E414*$G414*$H414*$N414*$CZ$13)/12*11+(CY414*$F414*$G414*$H414*$N414*$CZ$13)/12</f>
        <v>88691.400000000009</v>
      </c>
      <c r="DA414" s="124"/>
      <c r="DB414" s="129">
        <f t="shared" si="1620"/>
        <v>0</v>
      </c>
      <c r="DC414" s="124"/>
      <c r="DD414" s="124">
        <f t="shared" si="1621"/>
        <v>0</v>
      </c>
      <c r="DE414" s="141"/>
      <c r="DF414" s="124">
        <f t="shared" si="1622"/>
        <v>0</v>
      </c>
      <c r="DG414" s="124">
        <v>0</v>
      </c>
      <c r="DH414" s="124">
        <f t="shared" si="1642"/>
        <v>0</v>
      </c>
      <c r="DI414" s="124"/>
      <c r="DJ414" s="124">
        <f t="shared" si="1623"/>
        <v>0</v>
      </c>
      <c r="DK414" s="124">
        <v>0</v>
      </c>
      <c r="DL414" s="129">
        <f t="shared" si="1643"/>
        <v>0</v>
      </c>
      <c r="DM414" s="124">
        <f t="shared" si="1624"/>
        <v>817</v>
      </c>
      <c r="DN414" s="124">
        <f t="shared" si="1624"/>
        <v>16016866.110000003</v>
      </c>
    </row>
    <row r="415" spans="1:118" s="236" customFormat="1" ht="15.75" customHeight="1" x14ac:dyDescent="0.25">
      <c r="A415" s="104">
        <v>37</v>
      </c>
      <c r="B415" s="143"/>
      <c r="C415" s="143"/>
      <c r="D415" s="106" t="s">
        <v>899</v>
      </c>
      <c r="E415" s="107">
        <f t="shared" si="1587"/>
        <v>23460</v>
      </c>
      <c r="F415" s="108">
        <v>23500</v>
      </c>
      <c r="G415" s="144"/>
      <c r="H415" s="120"/>
      <c r="I415" s="121"/>
      <c r="J415" s="121"/>
      <c r="K415" s="121"/>
      <c r="L415" s="121"/>
      <c r="M415" s="133">
        <v>1.4</v>
      </c>
      <c r="N415" s="133">
        <v>1.68</v>
      </c>
      <c r="O415" s="133">
        <v>2.23</v>
      </c>
      <c r="P415" s="134">
        <v>2.57</v>
      </c>
      <c r="Q415" s="115">
        <f>SUM(Q416:Q438)</f>
        <v>105</v>
      </c>
      <c r="R415" s="115">
        <f t="shared" ref="R415:Z415" si="1655">SUM(R416:R438)</f>
        <v>4970167.51</v>
      </c>
      <c r="S415" s="115">
        <f t="shared" si="1655"/>
        <v>0</v>
      </c>
      <c r="T415" s="115">
        <f t="shared" si="1655"/>
        <v>0</v>
      </c>
      <c r="U415" s="115">
        <f t="shared" si="1655"/>
        <v>0</v>
      </c>
      <c r="V415" s="115">
        <f t="shared" si="1655"/>
        <v>0</v>
      </c>
      <c r="W415" s="115">
        <f t="shared" si="1655"/>
        <v>0</v>
      </c>
      <c r="X415" s="115">
        <f t="shared" si="1655"/>
        <v>0</v>
      </c>
      <c r="Y415" s="115">
        <f t="shared" si="1655"/>
        <v>0</v>
      </c>
      <c r="Z415" s="115">
        <f t="shared" si="1655"/>
        <v>0</v>
      </c>
      <c r="AA415" s="115"/>
      <c r="AB415" s="115"/>
      <c r="AC415" s="115">
        <f t="shared" ref="AC415:AH415" si="1656">SUM(AC416:AC438)</f>
        <v>0</v>
      </c>
      <c r="AD415" s="115">
        <f t="shared" si="1656"/>
        <v>0</v>
      </c>
      <c r="AE415" s="115">
        <f t="shared" si="1656"/>
        <v>0</v>
      </c>
      <c r="AF415" s="115">
        <f t="shared" si="1656"/>
        <v>0</v>
      </c>
      <c r="AG415" s="115">
        <f t="shared" si="1656"/>
        <v>0</v>
      </c>
      <c r="AH415" s="115">
        <f t="shared" si="1656"/>
        <v>0</v>
      </c>
      <c r="AI415" s="115"/>
      <c r="AJ415" s="115"/>
      <c r="AK415" s="115">
        <f t="shared" ref="AK415:CV415" si="1657">SUM(AK416:AK438)</f>
        <v>0</v>
      </c>
      <c r="AL415" s="115">
        <f t="shared" si="1657"/>
        <v>0</v>
      </c>
      <c r="AM415" s="115">
        <f t="shared" si="1657"/>
        <v>0</v>
      </c>
      <c r="AN415" s="115">
        <f t="shared" si="1657"/>
        <v>0</v>
      </c>
      <c r="AO415" s="115">
        <f t="shared" si="1657"/>
        <v>0</v>
      </c>
      <c r="AP415" s="115">
        <f t="shared" si="1657"/>
        <v>0</v>
      </c>
      <c r="AQ415" s="115">
        <f t="shared" si="1657"/>
        <v>0</v>
      </c>
      <c r="AR415" s="115">
        <f t="shared" si="1657"/>
        <v>0</v>
      </c>
      <c r="AS415" s="115">
        <f t="shared" si="1657"/>
        <v>0</v>
      </c>
      <c r="AT415" s="115">
        <f t="shared" si="1657"/>
        <v>0</v>
      </c>
      <c r="AU415" s="115">
        <f t="shared" si="1657"/>
        <v>0</v>
      </c>
      <c r="AV415" s="115">
        <f t="shared" si="1657"/>
        <v>0</v>
      </c>
      <c r="AW415" s="115">
        <f t="shared" si="1657"/>
        <v>0</v>
      </c>
      <c r="AX415" s="115">
        <f t="shared" si="1657"/>
        <v>0</v>
      </c>
      <c r="AY415" s="115">
        <f t="shared" si="1657"/>
        <v>0</v>
      </c>
      <c r="AZ415" s="115">
        <f t="shared" si="1657"/>
        <v>0</v>
      </c>
      <c r="BA415" s="115">
        <f t="shared" si="1657"/>
        <v>2400</v>
      </c>
      <c r="BB415" s="115">
        <f t="shared" si="1657"/>
        <v>94072011.600000009</v>
      </c>
      <c r="BC415" s="115">
        <f t="shared" si="1657"/>
        <v>0</v>
      </c>
      <c r="BD415" s="115">
        <f t="shared" si="1657"/>
        <v>0</v>
      </c>
      <c r="BE415" s="115">
        <f t="shared" si="1657"/>
        <v>0</v>
      </c>
      <c r="BF415" s="115">
        <f t="shared" si="1657"/>
        <v>0</v>
      </c>
      <c r="BG415" s="115">
        <f t="shared" si="1657"/>
        <v>0</v>
      </c>
      <c r="BH415" s="115">
        <f t="shared" si="1657"/>
        <v>0</v>
      </c>
      <c r="BI415" s="115">
        <f t="shared" si="1657"/>
        <v>0</v>
      </c>
      <c r="BJ415" s="115">
        <f t="shared" si="1657"/>
        <v>0</v>
      </c>
      <c r="BK415" s="115">
        <f t="shared" si="1657"/>
        <v>0</v>
      </c>
      <c r="BL415" s="115">
        <f t="shared" si="1657"/>
        <v>0</v>
      </c>
      <c r="BM415" s="115">
        <f t="shared" si="1657"/>
        <v>0</v>
      </c>
      <c r="BN415" s="115">
        <f t="shared" si="1657"/>
        <v>0</v>
      </c>
      <c r="BO415" s="115">
        <f t="shared" si="1657"/>
        <v>0</v>
      </c>
      <c r="BP415" s="115">
        <f t="shared" si="1657"/>
        <v>0</v>
      </c>
      <c r="BQ415" s="115">
        <f t="shared" si="1657"/>
        <v>0</v>
      </c>
      <c r="BR415" s="115">
        <f t="shared" si="1657"/>
        <v>0</v>
      </c>
      <c r="BS415" s="115">
        <f t="shared" si="1657"/>
        <v>0</v>
      </c>
      <c r="BT415" s="115">
        <f t="shared" si="1657"/>
        <v>0</v>
      </c>
      <c r="BU415" s="115">
        <f t="shared" si="1657"/>
        <v>0</v>
      </c>
      <c r="BV415" s="115">
        <f t="shared" si="1657"/>
        <v>0</v>
      </c>
      <c r="BW415" s="115">
        <f t="shared" si="1657"/>
        <v>0</v>
      </c>
      <c r="BX415" s="115">
        <f t="shared" si="1657"/>
        <v>0</v>
      </c>
      <c r="BY415" s="115">
        <f t="shared" si="1657"/>
        <v>0</v>
      </c>
      <c r="BZ415" s="115">
        <f t="shared" si="1657"/>
        <v>0</v>
      </c>
      <c r="CA415" s="115">
        <f t="shared" si="1657"/>
        <v>0</v>
      </c>
      <c r="CB415" s="115">
        <f t="shared" si="1657"/>
        <v>0</v>
      </c>
      <c r="CC415" s="115">
        <f t="shared" si="1657"/>
        <v>0</v>
      </c>
      <c r="CD415" s="115">
        <f t="shared" si="1657"/>
        <v>0</v>
      </c>
      <c r="CE415" s="115">
        <f t="shared" si="1657"/>
        <v>0</v>
      </c>
      <c r="CF415" s="115">
        <f t="shared" si="1657"/>
        <v>0</v>
      </c>
      <c r="CG415" s="115">
        <f t="shared" si="1657"/>
        <v>0</v>
      </c>
      <c r="CH415" s="115">
        <f t="shared" si="1657"/>
        <v>0</v>
      </c>
      <c r="CI415" s="115">
        <f t="shared" si="1657"/>
        <v>0</v>
      </c>
      <c r="CJ415" s="115">
        <f t="shared" si="1657"/>
        <v>0</v>
      </c>
      <c r="CK415" s="115">
        <f t="shared" si="1657"/>
        <v>0</v>
      </c>
      <c r="CL415" s="115">
        <f t="shared" si="1657"/>
        <v>0</v>
      </c>
      <c r="CM415" s="115">
        <f t="shared" si="1657"/>
        <v>0</v>
      </c>
      <c r="CN415" s="115">
        <f t="shared" si="1657"/>
        <v>0</v>
      </c>
      <c r="CO415" s="115">
        <f t="shared" si="1657"/>
        <v>0</v>
      </c>
      <c r="CP415" s="115">
        <f t="shared" si="1657"/>
        <v>0</v>
      </c>
      <c r="CQ415" s="115">
        <f t="shared" si="1657"/>
        <v>0</v>
      </c>
      <c r="CR415" s="115">
        <f t="shared" si="1657"/>
        <v>0</v>
      </c>
      <c r="CS415" s="115">
        <f t="shared" si="1657"/>
        <v>0</v>
      </c>
      <c r="CT415" s="115">
        <f t="shared" si="1657"/>
        <v>0</v>
      </c>
      <c r="CU415" s="115">
        <f t="shared" si="1657"/>
        <v>0</v>
      </c>
      <c r="CV415" s="115">
        <f t="shared" si="1657"/>
        <v>0</v>
      </c>
      <c r="CW415" s="115">
        <f t="shared" ref="CW415:DN415" si="1658">SUM(CW416:CW438)</f>
        <v>0</v>
      </c>
      <c r="CX415" s="115">
        <f t="shared" si="1658"/>
        <v>0</v>
      </c>
      <c r="CY415" s="115">
        <f t="shared" si="1658"/>
        <v>0</v>
      </c>
      <c r="CZ415" s="115">
        <f t="shared" si="1658"/>
        <v>0</v>
      </c>
      <c r="DA415" s="115">
        <f t="shared" si="1658"/>
        <v>0</v>
      </c>
      <c r="DB415" s="115">
        <f t="shared" si="1658"/>
        <v>0</v>
      </c>
      <c r="DC415" s="115">
        <f t="shared" si="1658"/>
        <v>0</v>
      </c>
      <c r="DD415" s="115">
        <f t="shared" si="1658"/>
        <v>0</v>
      </c>
      <c r="DE415" s="115">
        <f t="shared" si="1658"/>
        <v>0</v>
      </c>
      <c r="DF415" s="115">
        <f t="shared" si="1658"/>
        <v>0</v>
      </c>
      <c r="DG415" s="115">
        <f t="shared" si="1658"/>
        <v>0</v>
      </c>
      <c r="DH415" s="115">
        <f t="shared" si="1658"/>
        <v>0</v>
      </c>
      <c r="DI415" s="115">
        <f t="shared" si="1658"/>
        <v>0</v>
      </c>
      <c r="DJ415" s="115">
        <f t="shared" si="1658"/>
        <v>0</v>
      </c>
      <c r="DK415" s="115">
        <f t="shared" si="1658"/>
        <v>0</v>
      </c>
      <c r="DL415" s="115">
        <f t="shared" si="1658"/>
        <v>0</v>
      </c>
      <c r="DM415" s="115">
        <f t="shared" si="1658"/>
        <v>2505</v>
      </c>
      <c r="DN415" s="115">
        <f t="shared" si="1658"/>
        <v>99042179.109999999</v>
      </c>
    </row>
    <row r="416" spans="1:118" ht="45" customHeight="1" x14ac:dyDescent="0.25">
      <c r="A416" s="104"/>
      <c r="B416" s="135">
        <v>364</v>
      </c>
      <c r="C416" s="235" t="s">
        <v>900</v>
      </c>
      <c r="D416" s="118" t="s">
        <v>901</v>
      </c>
      <c r="E416" s="107">
        <f t="shared" si="1587"/>
        <v>23460</v>
      </c>
      <c r="F416" s="108">
        <v>23500</v>
      </c>
      <c r="G416" s="136">
        <v>1.31</v>
      </c>
      <c r="H416" s="120">
        <v>1</v>
      </c>
      <c r="I416" s="121"/>
      <c r="J416" s="121"/>
      <c r="K416" s="121"/>
      <c r="L416" s="121"/>
      <c r="M416" s="122">
        <v>1.4</v>
      </c>
      <c r="N416" s="122">
        <v>1.68</v>
      </c>
      <c r="O416" s="122">
        <v>2.23</v>
      </c>
      <c r="P416" s="123">
        <v>2.57</v>
      </c>
      <c r="Q416" s="124">
        <v>105</v>
      </c>
      <c r="R416" s="124">
        <f>(Q416*$E416*$G416*$H416*$M416*$R$13)/12*11+(Q416*$F416*$G416*$H416*$M416*$R$13)/12</f>
        <v>4970167.51</v>
      </c>
      <c r="S416" s="124"/>
      <c r="T416" s="124">
        <f t="shared" ref="T416:T433" si="1659">(S416*$E416*$G416*$H416*$M416*$T$13)</f>
        <v>0</v>
      </c>
      <c r="U416" s="124"/>
      <c r="V416" s="124">
        <f t="shared" ref="V416:V424" si="1660">(U416*$E416*$G416*$H416*$M416*$V$13)</f>
        <v>0</v>
      </c>
      <c r="W416" s="124"/>
      <c r="X416" s="124">
        <f t="shared" ref="X416:X433" si="1661">(W416*$E416*$G416*$H416*$M416*$X$13)</f>
        <v>0</v>
      </c>
      <c r="Y416" s="124"/>
      <c r="Z416" s="124">
        <f t="shared" si="1467"/>
        <v>0</v>
      </c>
      <c r="AA416" s="124"/>
      <c r="AB416" s="124"/>
      <c r="AC416" s="124"/>
      <c r="AD416" s="124">
        <f t="shared" ref="AD416:AD424" si="1662">(AC416*$E416*$G416*$H416*$M416*$AD$13)</f>
        <v>0</v>
      </c>
      <c r="AE416" s="124"/>
      <c r="AF416" s="124"/>
      <c r="AG416" s="124"/>
      <c r="AH416" s="124">
        <f t="shared" ref="AH416:AH424" si="1663">(AG416*$E416*$G416*$H416*$M416*$AH$13)</f>
        <v>0</v>
      </c>
      <c r="AI416" s="124"/>
      <c r="AJ416" s="124"/>
      <c r="AK416" s="125"/>
      <c r="AL416" s="124">
        <f t="shared" ref="AL416:AL424" si="1664">(AK416*$E416*$G416*$H416*$M416*$AL$13)</f>
        <v>0</v>
      </c>
      <c r="AM416" s="124"/>
      <c r="AN416" s="124">
        <f t="shared" ref="AN416:AN424" si="1665">(AM416*$E416*$G416*$H416*$M416*$AN$13)</f>
        <v>0</v>
      </c>
      <c r="AO416" s="124"/>
      <c r="AP416" s="124">
        <f t="shared" ref="AP416:AP433" si="1666">(AO416*$E416*$G416*$H416*$M416*$AP$13)</f>
        <v>0</v>
      </c>
      <c r="AQ416" s="124"/>
      <c r="AR416" s="124">
        <f t="shared" ref="AR416:AR433" si="1667">(AQ416*$E416*$G416*$H416*$N416*$AR$13)</f>
        <v>0</v>
      </c>
      <c r="AS416" s="140">
        <v>0</v>
      </c>
      <c r="AT416" s="124">
        <f t="shared" ref="AT416:AT438" si="1668">(AS416*$E416*$G416*$H416*$N416*$AT$13)/12*4+(AS416*$E416*$G416*$H416*$N416*$AT$15)/12*8</f>
        <v>0</v>
      </c>
      <c r="AU416" s="124"/>
      <c r="AV416" s="129">
        <f t="shared" ref="AV416:AV424" si="1669">(AU416*$E416*$G416*$H416*$N416*$AV$13)</f>
        <v>0</v>
      </c>
      <c r="AW416" s="124"/>
      <c r="AX416" s="124">
        <f t="shared" ref="AX416:AX424" si="1670">(AW416*$E416*$G416*$H416*$M416*$AX$13)</f>
        <v>0</v>
      </c>
      <c r="AY416" s="124"/>
      <c r="AZ416" s="124">
        <f t="shared" ref="AZ416:AZ424" si="1671">(AY416*$E416*$G416*$H416*$M416*$AZ$13)</f>
        <v>0</v>
      </c>
      <c r="BA416" s="124">
        <v>15</v>
      </c>
      <c r="BB416" s="124">
        <f>(BA416*$E416*$G416*$H416*$M416*$BB$13)/12*11+(BA416*$F416*$G416*$H416*$M416*$BB$13)/12</f>
        <v>580928.67000000004</v>
      </c>
      <c r="BC416" s="124"/>
      <c r="BD416" s="124">
        <f t="shared" ref="BD416:BD424" si="1672">(BC416*$E416*$G416*$H416*$M416*$BD$13)</f>
        <v>0</v>
      </c>
      <c r="BE416" s="124"/>
      <c r="BF416" s="124">
        <f t="shared" ref="BF416:BF424" si="1673">(BE416*$E416*$G416*$H416*$M416*$BF$13)</f>
        <v>0</v>
      </c>
      <c r="BG416" s="124"/>
      <c r="BH416" s="124">
        <f t="shared" ref="BH416:BH424" si="1674">(BG416*$E416*$G416*$H416*$M416*$BH$13)</f>
        <v>0</v>
      </c>
      <c r="BI416" s="124"/>
      <c r="BJ416" s="124">
        <f t="shared" ref="BJ416:BJ424" si="1675">(BI416*$E416*$G416*$H416*$M416*$BJ$13)</f>
        <v>0</v>
      </c>
      <c r="BK416" s="124"/>
      <c r="BL416" s="124">
        <f t="shared" ref="BL416:BL424" si="1676">(BK416*$E416*$G416*$H416*$N416*$BL$13)</f>
        <v>0</v>
      </c>
      <c r="BM416" s="124"/>
      <c r="BN416" s="124">
        <f t="shared" ref="BN416:BN424" si="1677">(BM416*$E416*$G416*$H416*$N416*$BN$13)</f>
        <v>0</v>
      </c>
      <c r="BO416" s="124"/>
      <c r="BP416" s="124">
        <f t="shared" ref="BP416:BP424" si="1678">(BO416*$E416*$G416*$H416*$N416*$BP$13)</f>
        <v>0</v>
      </c>
      <c r="BQ416" s="124"/>
      <c r="BR416" s="124">
        <f t="shared" ref="BR416:BR424" si="1679">(BQ416*$E416*$G416*$H416*$N416*$BR$13)</f>
        <v>0</v>
      </c>
      <c r="BS416" s="124"/>
      <c r="BT416" s="124">
        <f t="shared" ref="BT416:BT433" si="1680">(BS416*$E416*$G416*$H416*$N416*$BT$13)</f>
        <v>0</v>
      </c>
      <c r="BU416" s="124"/>
      <c r="BV416" s="124">
        <f t="shared" ref="BV416:BV424" si="1681">(BU416*$E416*$G416*$H416*$N416*$BV$13)</f>
        <v>0</v>
      </c>
      <c r="BW416" s="124"/>
      <c r="BX416" s="129">
        <f t="shared" ref="BX416:BX424" si="1682">(BW416*$E416*$G416*$H416*$N416*$BX$13)</f>
        <v>0</v>
      </c>
      <c r="BY416" s="124"/>
      <c r="BZ416" s="124">
        <f t="shared" ref="BZ416:BZ424" si="1683">(BY416*$E416*$G416*$H416*$M416*$BZ$13)</f>
        <v>0</v>
      </c>
      <c r="CA416" s="124"/>
      <c r="CB416" s="124">
        <f t="shared" ref="CB416:CB424" si="1684">(CA416*$E416*$G416*$H416*$M416*$CB$13)</f>
        <v>0</v>
      </c>
      <c r="CC416" s="124"/>
      <c r="CD416" s="124">
        <f t="shared" ref="CD416:CD424" si="1685">(CC416*$E416*$G416*$H416*$M416*$CD$13)</f>
        <v>0</v>
      </c>
      <c r="CE416" s="124"/>
      <c r="CF416" s="124">
        <f t="shared" ref="CF416:CF424" si="1686">(CE416*$E416*$G416*$H416*$N416*$CF$13)</f>
        <v>0</v>
      </c>
      <c r="CG416" s="124"/>
      <c r="CH416" s="124">
        <f t="shared" ref="CH416:CH424" si="1687">(CG416*$E416*$G416*$H416*$M416*$CH$13)</f>
        <v>0</v>
      </c>
      <c r="CI416" s="124"/>
      <c r="CJ416" s="124">
        <f t="shared" ref="CJ416:CJ424" si="1688">(CI416*$E416*$G416*$H416*$M416*$CJ$13)</f>
        <v>0</v>
      </c>
      <c r="CK416" s="124"/>
      <c r="CL416" s="124">
        <f t="shared" ref="CL416:CL424" si="1689">(CK416*$E416*$G416*$H416*$M416*$CL$13)</f>
        <v>0</v>
      </c>
      <c r="CM416" s="124"/>
      <c r="CN416" s="124">
        <f t="shared" ref="CN416:CN424" si="1690">(CM416*$E416*$G416*$H416*$M416*$CN$13)</f>
        <v>0</v>
      </c>
      <c r="CO416" s="124"/>
      <c r="CP416" s="124">
        <f t="shared" ref="CP416:CP424" si="1691">(CO416*$E416*$G416*$H416*$M416*$CP$13)</f>
        <v>0</v>
      </c>
      <c r="CQ416" s="124"/>
      <c r="CR416" s="124">
        <f t="shared" ref="CR416:CR424" si="1692">(CQ416*$E416*$G416*$H416*$M416*$CR$13)</f>
        <v>0</v>
      </c>
      <c r="CS416" s="124"/>
      <c r="CT416" s="124">
        <f t="shared" ref="CT416:CT424" si="1693">(CS416*$E416*$G416*$H416*$N416*$CT$13)</f>
        <v>0</v>
      </c>
      <c r="CU416" s="124"/>
      <c r="CV416" s="124">
        <f t="shared" ref="CV416:CV424" si="1694">(CU416*$E416*$G416*$H416*$N416*$CV$13)</f>
        <v>0</v>
      </c>
      <c r="CW416" s="124"/>
      <c r="CX416" s="124">
        <f t="shared" ref="CX416:CX424" si="1695">(CW416*$E416*$G416*$H416*$N416*$CX$13)</f>
        <v>0</v>
      </c>
      <c r="CY416" s="140">
        <v>0</v>
      </c>
      <c r="CZ416" s="124">
        <f t="shared" ref="CZ416:CZ424" si="1696">(CY416*$E416*$G416*$H416*$N416*$CZ$13)</f>
        <v>0</v>
      </c>
      <c r="DA416" s="124"/>
      <c r="DB416" s="129">
        <f t="shared" ref="DB416:DB424" si="1697">(DA416*$E416*$G416*$H416*$N416*$DB$13)</f>
        <v>0</v>
      </c>
      <c r="DC416" s="141"/>
      <c r="DD416" s="124">
        <f t="shared" ref="DD416:DD427" si="1698">(DC416*$E416*$G416*$H416*$N416*$DD$13)</f>
        <v>0</v>
      </c>
      <c r="DE416" s="141"/>
      <c r="DF416" s="124">
        <f t="shared" ref="DF416:DF424" si="1699">(DE416*$E416*$G416*$H416*$N416*$DF$13)</f>
        <v>0</v>
      </c>
      <c r="DG416" s="124"/>
      <c r="DH416" s="124">
        <f t="shared" ref="DH416:DH424" si="1700">(DG416*$E416*$G416*$H416*$N416*$DH$13)</f>
        <v>0</v>
      </c>
      <c r="DI416" s="124"/>
      <c r="DJ416" s="124">
        <f t="shared" ref="DJ416:DJ424" si="1701">(DI416*$E416*$G416*$H416*$O416*$DJ$13)</f>
        <v>0</v>
      </c>
      <c r="DK416" s="124"/>
      <c r="DL416" s="129">
        <f t="shared" ref="DL416:DL424" si="1702">(DK416*$E416*$G416*$H416*$P416*$DL$13)</f>
        <v>0</v>
      </c>
      <c r="DM416" s="124">
        <f t="shared" ref="DM416:DN438" si="1703">SUM(Q416,S416,U416,W416,Y416,AA416,AC416,AE416,AG416,AI416,AK416,AM416,AS416,AW416,AY416,CC416,AO416,BC416,BE416,BG416,CQ416,BI416,BK416,AQ416,BO416,AU416,CS416,BQ416,CU416,BS416,BU416,BW416,CE416,BY416,CA416,CG416,CI416,CK416,CM416,CO416,CW416,CY416,BM416,BA416,DA416,DC416,DE416,DG416,DI416,DK416)</f>
        <v>120</v>
      </c>
      <c r="DN416" s="124">
        <f t="shared" si="1703"/>
        <v>5551096.1799999997</v>
      </c>
    </row>
    <row r="417" spans="1:118" ht="45" customHeight="1" x14ac:dyDescent="0.25">
      <c r="A417" s="104"/>
      <c r="B417" s="135">
        <v>365</v>
      </c>
      <c r="C417" s="235" t="s">
        <v>902</v>
      </c>
      <c r="D417" s="118" t="s">
        <v>903</v>
      </c>
      <c r="E417" s="107">
        <f t="shared" si="1587"/>
        <v>23460</v>
      </c>
      <c r="F417" s="108">
        <v>23500</v>
      </c>
      <c r="G417" s="136">
        <v>1.82</v>
      </c>
      <c r="H417" s="120">
        <v>1</v>
      </c>
      <c r="I417" s="121"/>
      <c r="J417" s="121"/>
      <c r="K417" s="121"/>
      <c r="L417" s="121"/>
      <c r="M417" s="122">
        <v>1.4</v>
      </c>
      <c r="N417" s="122">
        <v>1.68</v>
      </c>
      <c r="O417" s="122">
        <v>2.23</v>
      </c>
      <c r="P417" s="123">
        <v>2.57</v>
      </c>
      <c r="Q417" s="124">
        <v>0</v>
      </c>
      <c r="R417" s="124">
        <f t="shared" ref="R417:R438" si="1704">(Q417*$E417*$G417*$H417*$M417*$R$13)/12*11+(Q417*$F417*$G417*$H417*$M417*$R$13)/12</f>
        <v>0</v>
      </c>
      <c r="S417" s="124"/>
      <c r="T417" s="124">
        <f t="shared" si="1659"/>
        <v>0</v>
      </c>
      <c r="U417" s="124"/>
      <c r="V417" s="124">
        <f t="shared" si="1660"/>
        <v>0</v>
      </c>
      <c r="W417" s="124"/>
      <c r="X417" s="124">
        <f t="shared" si="1661"/>
        <v>0</v>
      </c>
      <c r="Y417" s="124"/>
      <c r="Z417" s="124">
        <f t="shared" si="1467"/>
        <v>0</v>
      </c>
      <c r="AA417" s="124"/>
      <c r="AB417" s="124"/>
      <c r="AC417" s="124"/>
      <c r="AD417" s="124">
        <f t="shared" si="1662"/>
        <v>0</v>
      </c>
      <c r="AE417" s="124"/>
      <c r="AF417" s="124"/>
      <c r="AG417" s="124"/>
      <c r="AH417" s="124">
        <f t="shared" si="1663"/>
        <v>0</v>
      </c>
      <c r="AI417" s="124"/>
      <c r="AJ417" s="124"/>
      <c r="AK417" s="125"/>
      <c r="AL417" s="124">
        <f t="shared" si="1664"/>
        <v>0</v>
      </c>
      <c r="AM417" s="124"/>
      <c r="AN417" s="124">
        <f t="shared" si="1665"/>
        <v>0</v>
      </c>
      <c r="AO417" s="124"/>
      <c r="AP417" s="124">
        <f t="shared" si="1666"/>
        <v>0</v>
      </c>
      <c r="AQ417" s="124"/>
      <c r="AR417" s="124">
        <f t="shared" si="1667"/>
        <v>0</v>
      </c>
      <c r="AS417" s="140"/>
      <c r="AT417" s="124">
        <f t="shared" si="1668"/>
        <v>0</v>
      </c>
      <c r="AU417" s="124"/>
      <c r="AV417" s="129">
        <f t="shared" si="1669"/>
        <v>0</v>
      </c>
      <c r="AW417" s="124"/>
      <c r="AX417" s="124">
        <f t="shared" si="1670"/>
        <v>0</v>
      </c>
      <c r="AY417" s="124"/>
      <c r="AZ417" s="124">
        <f t="shared" si="1671"/>
        <v>0</v>
      </c>
      <c r="BA417" s="124">
        <v>10</v>
      </c>
      <c r="BB417" s="124">
        <f t="shared" ref="BB417:BB437" si="1705">(BA417*$E417*$G417*$H417*$M417*$BB$13)/12*11+(BA417*$F417*$G417*$H417*$M417*$BB$13)/12</f>
        <v>538061.15999999992</v>
      </c>
      <c r="BC417" s="124"/>
      <c r="BD417" s="124">
        <f t="shared" si="1672"/>
        <v>0</v>
      </c>
      <c r="BE417" s="124"/>
      <c r="BF417" s="124">
        <f t="shared" si="1673"/>
        <v>0</v>
      </c>
      <c r="BG417" s="124"/>
      <c r="BH417" s="124">
        <f t="shared" si="1674"/>
        <v>0</v>
      </c>
      <c r="BI417" s="124"/>
      <c r="BJ417" s="124">
        <f t="shared" si="1675"/>
        <v>0</v>
      </c>
      <c r="BK417" s="124"/>
      <c r="BL417" s="124">
        <f t="shared" si="1676"/>
        <v>0</v>
      </c>
      <c r="BM417" s="124"/>
      <c r="BN417" s="124">
        <f t="shared" si="1677"/>
        <v>0</v>
      </c>
      <c r="BO417" s="124"/>
      <c r="BP417" s="124">
        <f t="shared" si="1678"/>
        <v>0</v>
      </c>
      <c r="BQ417" s="124"/>
      <c r="BR417" s="124">
        <f t="shared" si="1679"/>
        <v>0</v>
      </c>
      <c r="BS417" s="124"/>
      <c r="BT417" s="124">
        <f t="shared" si="1680"/>
        <v>0</v>
      </c>
      <c r="BU417" s="124"/>
      <c r="BV417" s="124">
        <f t="shared" si="1681"/>
        <v>0</v>
      </c>
      <c r="BW417" s="124"/>
      <c r="BX417" s="129">
        <f t="shared" si="1682"/>
        <v>0</v>
      </c>
      <c r="BY417" s="124"/>
      <c r="BZ417" s="124">
        <f t="shared" si="1683"/>
        <v>0</v>
      </c>
      <c r="CA417" s="124"/>
      <c r="CB417" s="124">
        <f t="shared" si="1684"/>
        <v>0</v>
      </c>
      <c r="CC417" s="124"/>
      <c r="CD417" s="124">
        <f t="shared" si="1685"/>
        <v>0</v>
      </c>
      <c r="CE417" s="124"/>
      <c r="CF417" s="124">
        <f t="shared" si="1686"/>
        <v>0</v>
      </c>
      <c r="CG417" s="124"/>
      <c r="CH417" s="124">
        <f t="shared" si="1687"/>
        <v>0</v>
      </c>
      <c r="CI417" s="124"/>
      <c r="CJ417" s="124">
        <f t="shared" si="1688"/>
        <v>0</v>
      </c>
      <c r="CK417" s="124"/>
      <c r="CL417" s="124">
        <f t="shared" si="1689"/>
        <v>0</v>
      </c>
      <c r="CM417" s="124"/>
      <c r="CN417" s="124">
        <f t="shared" si="1690"/>
        <v>0</v>
      </c>
      <c r="CO417" s="124"/>
      <c r="CP417" s="124">
        <f t="shared" si="1691"/>
        <v>0</v>
      </c>
      <c r="CQ417" s="124"/>
      <c r="CR417" s="124">
        <f t="shared" si="1692"/>
        <v>0</v>
      </c>
      <c r="CS417" s="124"/>
      <c r="CT417" s="124">
        <f t="shared" si="1693"/>
        <v>0</v>
      </c>
      <c r="CU417" s="124"/>
      <c r="CV417" s="124">
        <f t="shared" si="1694"/>
        <v>0</v>
      </c>
      <c r="CW417" s="124"/>
      <c r="CX417" s="124">
        <f t="shared" si="1695"/>
        <v>0</v>
      </c>
      <c r="CY417" s="140"/>
      <c r="CZ417" s="124">
        <f t="shared" si="1696"/>
        <v>0</v>
      </c>
      <c r="DA417" s="124"/>
      <c r="DB417" s="129">
        <f t="shared" si="1697"/>
        <v>0</v>
      </c>
      <c r="DC417" s="141"/>
      <c r="DD417" s="124">
        <f t="shared" si="1698"/>
        <v>0</v>
      </c>
      <c r="DE417" s="141"/>
      <c r="DF417" s="124">
        <f t="shared" si="1699"/>
        <v>0</v>
      </c>
      <c r="DG417" s="124"/>
      <c r="DH417" s="124">
        <f t="shared" si="1700"/>
        <v>0</v>
      </c>
      <c r="DI417" s="124"/>
      <c r="DJ417" s="124">
        <f t="shared" si="1701"/>
        <v>0</v>
      </c>
      <c r="DK417" s="124"/>
      <c r="DL417" s="129">
        <f t="shared" si="1702"/>
        <v>0</v>
      </c>
      <c r="DM417" s="124">
        <f t="shared" si="1703"/>
        <v>10</v>
      </c>
      <c r="DN417" s="124">
        <f t="shared" si="1703"/>
        <v>538061.15999999992</v>
      </c>
    </row>
    <row r="418" spans="1:118" ht="45" customHeight="1" x14ac:dyDescent="0.25">
      <c r="A418" s="104"/>
      <c r="B418" s="135">
        <v>366</v>
      </c>
      <c r="C418" s="235" t="s">
        <v>904</v>
      </c>
      <c r="D418" s="118" t="s">
        <v>905</v>
      </c>
      <c r="E418" s="107">
        <f t="shared" si="1587"/>
        <v>23460</v>
      </c>
      <c r="F418" s="108">
        <v>23500</v>
      </c>
      <c r="G418" s="136">
        <v>3.12</v>
      </c>
      <c r="H418" s="120">
        <v>1</v>
      </c>
      <c r="I418" s="121"/>
      <c r="J418" s="121"/>
      <c r="K418" s="121"/>
      <c r="L418" s="121"/>
      <c r="M418" s="122">
        <v>1.4</v>
      </c>
      <c r="N418" s="122">
        <v>1.68</v>
      </c>
      <c r="O418" s="122">
        <v>2.23</v>
      </c>
      <c r="P418" s="123">
        <v>2.57</v>
      </c>
      <c r="Q418" s="124">
        <v>0</v>
      </c>
      <c r="R418" s="124">
        <f t="shared" si="1704"/>
        <v>0</v>
      </c>
      <c r="S418" s="124"/>
      <c r="T418" s="124">
        <f t="shared" si="1659"/>
        <v>0</v>
      </c>
      <c r="U418" s="124"/>
      <c r="V418" s="124">
        <f t="shared" si="1660"/>
        <v>0</v>
      </c>
      <c r="W418" s="124"/>
      <c r="X418" s="124">
        <f t="shared" si="1661"/>
        <v>0</v>
      </c>
      <c r="Y418" s="124"/>
      <c r="Z418" s="124">
        <f t="shared" si="1467"/>
        <v>0</v>
      </c>
      <c r="AA418" s="124"/>
      <c r="AB418" s="124"/>
      <c r="AC418" s="124"/>
      <c r="AD418" s="124">
        <f t="shared" si="1662"/>
        <v>0</v>
      </c>
      <c r="AE418" s="124"/>
      <c r="AF418" s="124"/>
      <c r="AG418" s="124"/>
      <c r="AH418" s="124">
        <f t="shared" si="1663"/>
        <v>0</v>
      </c>
      <c r="AI418" s="124"/>
      <c r="AJ418" s="124"/>
      <c r="AK418" s="125"/>
      <c r="AL418" s="124">
        <f t="shared" si="1664"/>
        <v>0</v>
      </c>
      <c r="AM418" s="124"/>
      <c r="AN418" s="124">
        <f t="shared" si="1665"/>
        <v>0</v>
      </c>
      <c r="AO418" s="124"/>
      <c r="AP418" s="124">
        <f t="shared" si="1666"/>
        <v>0</v>
      </c>
      <c r="AQ418" s="124"/>
      <c r="AR418" s="124">
        <f t="shared" si="1667"/>
        <v>0</v>
      </c>
      <c r="AS418" s="140"/>
      <c r="AT418" s="124">
        <f t="shared" si="1668"/>
        <v>0</v>
      </c>
      <c r="AU418" s="124"/>
      <c r="AV418" s="129">
        <f t="shared" si="1669"/>
        <v>0</v>
      </c>
      <c r="AW418" s="124"/>
      <c r="AX418" s="124">
        <f t="shared" si="1670"/>
        <v>0</v>
      </c>
      <c r="AY418" s="124"/>
      <c r="AZ418" s="124">
        <f t="shared" si="1671"/>
        <v>0</v>
      </c>
      <c r="BA418" s="124">
        <v>10</v>
      </c>
      <c r="BB418" s="124">
        <f t="shared" si="1705"/>
        <v>922390.55999999994</v>
      </c>
      <c r="BC418" s="124"/>
      <c r="BD418" s="124">
        <f t="shared" si="1672"/>
        <v>0</v>
      </c>
      <c r="BE418" s="124"/>
      <c r="BF418" s="124">
        <f t="shared" si="1673"/>
        <v>0</v>
      </c>
      <c r="BG418" s="124"/>
      <c r="BH418" s="124">
        <f t="shared" si="1674"/>
        <v>0</v>
      </c>
      <c r="BI418" s="124"/>
      <c r="BJ418" s="124">
        <f t="shared" si="1675"/>
        <v>0</v>
      </c>
      <c r="BK418" s="124"/>
      <c r="BL418" s="124">
        <f t="shared" si="1676"/>
        <v>0</v>
      </c>
      <c r="BM418" s="124"/>
      <c r="BN418" s="124">
        <f t="shared" si="1677"/>
        <v>0</v>
      </c>
      <c r="BO418" s="124"/>
      <c r="BP418" s="124">
        <f t="shared" si="1678"/>
        <v>0</v>
      </c>
      <c r="BQ418" s="124"/>
      <c r="BR418" s="124">
        <f t="shared" si="1679"/>
        <v>0</v>
      </c>
      <c r="BS418" s="124"/>
      <c r="BT418" s="124">
        <f t="shared" si="1680"/>
        <v>0</v>
      </c>
      <c r="BU418" s="124"/>
      <c r="BV418" s="124">
        <f t="shared" si="1681"/>
        <v>0</v>
      </c>
      <c r="BW418" s="124"/>
      <c r="BX418" s="129">
        <f t="shared" si="1682"/>
        <v>0</v>
      </c>
      <c r="BY418" s="124"/>
      <c r="BZ418" s="124">
        <f t="shared" si="1683"/>
        <v>0</v>
      </c>
      <c r="CA418" s="124"/>
      <c r="CB418" s="124">
        <f t="shared" si="1684"/>
        <v>0</v>
      </c>
      <c r="CC418" s="124"/>
      <c r="CD418" s="124">
        <f t="shared" si="1685"/>
        <v>0</v>
      </c>
      <c r="CE418" s="124"/>
      <c r="CF418" s="124">
        <f t="shared" si="1686"/>
        <v>0</v>
      </c>
      <c r="CG418" s="124"/>
      <c r="CH418" s="124">
        <f t="shared" si="1687"/>
        <v>0</v>
      </c>
      <c r="CI418" s="124"/>
      <c r="CJ418" s="124">
        <f t="shared" si="1688"/>
        <v>0</v>
      </c>
      <c r="CK418" s="124"/>
      <c r="CL418" s="124">
        <f t="shared" si="1689"/>
        <v>0</v>
      </c>
      <c r="CM418" s="124"/>
      <c r="CN418" s="124">
        <f t="shared" si="1690"/>
        <v>0</v>
      </c>
      <c r="CO418" s="124"/>
      <c r="CP418" s="124">
        <f t="shared" si="1691"/>
        <v>0</v>
      </c>
      <c r="CQ418" s="124"/>
      <c r="CR418" s="124">
        <f t="shared" si="1692"/>
        <v>0</v>
      </c>
      <c r="CS418" s="124"/>
      <c r="CT418" s="124">
        <f t="shared" si="1693"/>
        <v>0</v>
      </c>
      <c r="CU418" s="124"/>
      <c r="CV418" s="124">
        <f t="shared" si="1694"/>
        <v>0</v>
      </c>
      <c r="CW418" s="124"/>
      <c r="CX418" s="124">
        <f t="shared" si="1695"/>
        <v>0</v>
      </c>
      <c r="CY418" s="140"/>
      <c r="CZ418" s="124">
        <f t="shared" si="1696"/>
        <v>0</v>
      </c>
      <c r="DA418" s="124"/>
      <c r="DB418" s="129">
        <f t="shared" si="1697"/>
        <v>0</v>
      </c>
      <c r="DC418" s="141"/>
      <c r="DD418" s="124">
        <f t="shared" si="1698"/>
        <v>0</v>
      </c>
      <c r="DE418" s="141"/>
      <c r="DF418" s="124">
        <f t="shared" si="1699"/>
        <v>0</v>
      </c>
      <c r="DG418" s="124"/>
      <c r="DH418" s="124">
        <f t="shared" si="1700"/>
        <v>0</v>
      </c>
      <c r="DI418" s="124"/>
      <c r="DJ418" s="124">
        <f t="shared" si="1701"/>
        <v>0</v>
      </c>
      <c r="DK418" s="124"/>
      <c r="DL418" s="129">
        <f t="shared" si="1702"/>
        <v>0</v>
      </c>
      <c r="DM418" s="124">
        <f t="shared" si="1703"/>
        <v>10</v>
      </c>
      <c r="DN418" s="124">
        <f t="shared" si="1703"/>
        <v>922390.55999999994</v>
      </c>
    </row>
    <row r="419" spans="1:118" ht="45" customHeight="1" x14ac:dyDescent="0.25">
      <c r="A419" s="104"/>
      <c r="B419" s="135">
        <v>367</v>
      </c>
      <c r="C419" s="235" t="s">
        <v>906</v>
      </c>
      <c r="D419" s="118" t="s">
        <v>907</v>
      </c>
      <c r="E419" s="107">
        <f t="shared" si="1587"/>
        <v>23460</v>
      </c>
      <c r="F419" s="108">
        <v>23500</v>
      </c>
      <c r="G419" s="120">
        <v>8.6</v>
      </c>
      <c r="H419" s="120">
        <v>1</v>
      </c>
      <c r="I419" s="121"/>
      <c r="J419" s="121"/>
      <c r="K419" s="121"/>
      <c r="L419" s="121"/>
      <c r="M419" s="122">
        <v>1.4</v>
      </c>
      <c r="N419" s="122">
        <v>1.68</v>
      </c>
      <c r="O419" s="122">
        <v>2.23</v>
      </c>
      <c r="P419" s="123">
        <v>2.57</v>
      </c>
      <c r="Q419" s="124">
        <v>0</v>
      </c>
      <c r="R419" s="124">
        <f t="shared" si="1704"/>
        <v>0</v>
      </c>
      <c r="S419" s="124"/>
      <c r="T419" s="124">
        <f t="shared" si="1659"/>
        <v>0</v>
      </c>
      <c r="U419" s="124"/>
      <c r="V419" s="124">
        <f t="shared" si="1660"/>
        <v>0</v>
      </c>
      <c r="W419" s="124"/>
      <c r="X419" s="124">
        <f t="shared" si="1661"/>
        <v>0</v>
      </c>
      <c r="Y419" s="124"/>
      <c r="Z419" s="124">
        <f t="shared" si="1467"/>
        <v>0</v>
      </c>
      <c r="AA419" s="124"/>
      <c r="AB419" s="124"/>
      <c r="AC419" s="124"/>
      <c r="AD419" s="124">
        <f t="shared" si="1662"/>
        <v>0</v>
      </c>
      <c r="AE419" s="124"/>
      <c r="AF419" s="124"/>
      <c r="AG419" s="124"/>
      <c r="AH419" s="124">
        <f t="shared" si="1663"/>
        <v>0</v>
      </c>
      <c r="AI419" s="124"/>
      <c r="AJ419" s="124"/>
      <c r="AK419" s="125"/>
      <c r="AL419" s="124">
        <f t="shared" si="1664"/>
        <v>0</v>
      </c>
      <c r="AM419" s="124"/>
      <c r="AN419" s="124">
        <f t="shared" si="1665"/>
        <v>0</v>
      </c>
      <c r="AO419" s="124"/>
      <c r="AP419" s="124">
        <f t="shared" si="1666"/>
        <v>0</v>
      </c>
      <c r="AQ419" s="124"/>
      <c r="AR419" s="124">
        <f t="shared" si="1667"/>
        <v>0</v>
      </c>
      <c r="AS419" s="140">
        <v>0</v>
      </c>
      <c r="AT419" s="124">
        <f t="shared" si="1668"/>
        <v>0</v>
      </c>
      <c r="AU419" s="124"/>
      <c r="AV419" s="129">
        <f t="shared" si="1669"/>
        <v>0</v>
      </c>
      <c r="AW419" s="124"/>
      <c r="AX419" s="124">
        <f t="shared" si="1670"/>
        <v>0</v>
      </c>
      <c r="AY419" s="124"/>
      <c r="AZ419" s="124">
        <f t="shared" si="1671"/>
        <v>0</v>
      </c>
      <c r="BA419" s="124">
        <v>0</v>
      </c>
      <c r="BB419" s="124">
        <f t="shared" si="1705"/>
        <v>0</v>
      </c>
      <c r="BC419" s="124"/>
      <c r="BD419" s="124">
        <f t="shared" si="1672"/>
        <v>0</v>
      </c>
      <c r="BE419" s="124"/>
      <c r="BF419" s="124">
        <f t="shared" si="1673"/>
        <v>0</v>
      </c>
      <c r="BG419" s="124"/>
      <c r="BH419" s="124">
        <f t="shared" si="1674"/>
        <v>0</v>
      </c>
      <c r="BI419" s="124"/>
      <c r="BJ419" s="124">
        <f t="shared" si="1675"/>
        <v>0</v>
      </c>
      <c r="BK419" s="124"/>
      <c r="BL419" s="124">
        <f t="shared" si="1676"/>
        <v>0</v>
      </c>
      <c r="BM419" s="124"/>
      <c r="BN419" s="124">
        <f t="shared" si="1677"/>
        <v>0</v>
      </c>
      <c r="BO419" s="124"/>
      <c r="BP419" s="124">
        <f t="shared" si="1678"/>
        <v>0</v>
      </c>
      <c r="BQ419" s="124"/>
      <c r="BR419" s="124">
        <f t="shared" si="1679"/>
        <v>0</v>
      </c>
      <c r="BS419" s="124"/>
      <c r="BT419" s="124">
        <f t="shared" si="1680"/>
        <v>0</v>
      </c>
      <c r="BU419" s="124"/>
      <c r="BV419" s="124">
        <f t="shared" si="1681"/>
        <v>0</v>
      </c>
      <c r="BW419" s="124"/>
      <c r="BX419" s="129">
        <f t="shared" si="1682"/>
        <v>0</v>
      </c>
      <c r="BY419" s="124"/>
      <c r="BZ419" s="124">
        <f t="shared" si="1683"/>
        <v>0</v>
      </c>
      <c r="CA419" s="124"/>
      <c r="CB419" s="124">
        <f t="shared" si="1684"/>
        <v>0</v>
      </c>
      <c r="CC419" s="124"/>
      <c r="CD419" s="124">
        <f t="shared" si="1685"/>
        <v>0</v>
      </c>
      <c r="CE419" s="124"/>
      <c r="CF419" s="124">
        <f t="shared" si="1686"/>
        <v>0</v>
      </c>
      <c r="CG419" s="124"/>
      <c r="CH419" s="124">
        <f t="shared" si="1687"/>
        <v>0</v>
      </c>
      <c r="CI419" s="124"/>
      <c r="CJ419" s="124">
        <f t="shared" si="1688"/>
        <v>0</v>
      </c>
      <c r="CK419" s="124"/>
      <c r="CL419" s="124">
        <f t="shared" si="1689"/>
        <v>0</v>
      </c>
      <c r="CM419" s="124"/>
      <c r="CN419" s="124">
        <f t="shared" si="1690"/>
        <v>0</v>
      </c>
      <c r="CO419" s="124"/>
      <c r="CP419" s="124">
        <f t="shared" si="1691"/>
        <v>0</v>
      </c>
      <c r="CQ419" s="124"/>
      <c r="CR419" s="124">
        <f t="shared" si="1692"/>
        <v>0</v>
      </c>
      <c r="CS419" s="124"/>
      <c r="CT419" s="124">
        <f t="shared" si="1693"/>
        <v>0</v>
      </c>
      <c r="CU419" s="124"/>
      <c r="CV419" s="124">
        <f t="shared" si="1694"/>
        <v>0</v>
      </c>
      <c r="CW419" s="124"/>
      <c r="CX419" s="124">
        <f t="shared" si="1695"/>
        <v>0</v>
      </c>
      <c r="CY419" s="140">
        <v>0</v>
      </c>
      <c r="CZ419" s="124">
        <f t="shared" si="1696"/>
        <v>0</v>
      </c>
      <c r="DA419" s="124"/>
      <c r="DB419" s="129">
        <f t="shared" si="1697"/>
        <v>0</v>
      </c>
      <c r="DC419" s="124">
        <v>0</v>
      </c>
      <c r="DD419" s="124">
        <f t="shared" si="1698"/>
        <v>0</v>
      </c>
      <c r="DE419" s="141"/>
      <c r="DF419" s="124">
        <f t="shared" si="1699"/>
        <v>0</v>
      </c>
      <c r="DG419" s="124"/>
      <c r="DH419" s="124">
        <f t="shared" si="1700"/>
        <v>0</v>
      </c>
      <c r="DI419" s="124"/>
      <c r="DJ419" s="124">
        <f t="shared" si="1701"/>
        <v>0</v>
      </c>
      <c r="DK419" s="124"/>
      <c r="DL419" s="129">
        <f t="shared" si="1702"/>
        <v>0</v>
      </c>
      <c r="DM419" s="124">
        <f t="shared" si="1703"/>
        <v>0</v>
      </c>
      <c r="DN419" s="124">
        <f t="shared" si="1703"/>
        <v>0</v>
      </c>
    </row>
    <row r="420" spans="1:118" ht="60" customHeight="1" x14ac:dyDescent="0.25">
      <c r="A420" s="104"/>
      <c r="B420" s="135">
        <v>368</v>
      </c>
      <c r="C420" s="235" t="s">
        <v>908</v>
      </c>
      <c r="D420" s="118" t="s">
        <v>909</v>
      </c>
      <c r="E420" s="107">
        <f t="shared" si="1587"/>
        <v>23460</v>
      </c>
      <c r="F420" s="108">
        <v>23500</v>
      </c>
      <c r="G420" s="136">
        <v>1.24</v>
      </c>
      <c r="H420" s="120">
        <v>1</v>
      </c>
      <c r="I420" s="121"/>
      <c r="J420" s="121"/>
      <c r="K420" s="121"/>
      <c r="L420" s="121"/>
      <c r="M420" s="122">
        <v>1.4</v>
      </c>
      <c r="N420" s="122">
        <v>1.68</v>
      </c>
      <c r="O420" s="122">
        <v>2.23</v>
      </c>
      <c r="P420" s="123">
        <v>2.57</v>
      </c>
      <c r="Q420" s="124">
        <v>0</v>
      </c>
      <c r="R420" s="124">
        <f t="shared" si="1704"/>
        <v>0</v>
      </c>
      <c r="S420" s="124"/>
      <c r="T420" s="124">
        <f t="shared" si="1659"/>
        <v>0</v>
      </c>
      <c r="U420" s="124"/>
      <c r="V420" s="124">
        <f t="shared" si="1660"/>
        <v>0</v>
      </c>
      <c r="W420" s="124"/>
      <c r="X420" s="124">
        <f t="shared" si="1661"/>
        <v>0</v>
      </c>
      <c r="Y420" s="124"/>
      <c r="Z420" s="124">
        <f t="shared" si="1467"/>
        <v>0</v>
      </c>
      <c r="AA420" s="124"/>
      <c r="AB420" s="124"/>
      <c r="AC420" s="124"/>
      <c r="AD420" s="124">
        <f t="shared" si="1662"/>
        <v>0</v>
      </c>
      <c r="AE420" s="124"/>
      <c r="AF420" s="124"/>
      <c r="AG420" s="124"/>
      <c r="AH420" s="124">
        <f t="shared" si="1663"/>
        <v>0</v>
      </c>
      <c r="AI420" s="124"/>
      <c r="AJ420" s="124"/>
      <c r="AK420" s="125"/>
      <c r="AL420" s="124">
        <f t="shared" si="1664"/>
        <v>0</v>
      </c>
      <c r="AM420" s="124"/>
      <c r="AN420" s="124">
        <f t="shared" si="1665"/>
        <v>0</v>
      </c>
      <c r="AO420" s="124"/>
      <c r="AP420" s="124">
        <f t="shared" si="1666"/>
        <v>0</v>
      </c>
      <c r="AQ420" s="124"/>
      <c r="AR420" s="124">
        <f t="shared" si="1667"/>
        <v>0</v>
      </c>
      <c r="AS420" s="140"/>
      <c r="AT420" s="124">
        <f t="shared" si="1668"/>
        <v>0</v>
      </c>
      <c r="AU420" s="124"/>
      <c r="AV420" s="129">
        <f t="shared" si="1669"/>
        <v>0</v>
      </c>
      <c r="AW420" s="124"/>
      <c r="AX420" s="124">
        <f t="shared" si="1670"/>
        <v>0</v>
      </c>
      <c r="AY420" s="124"/>
      <c r="AZ420" s="124">
        <f t="shared" si="1671"/>
        <v>0</v>
      </c>
      <c r="BA420" s="124">
        <v>140</v>
      </c>
      <c r="BB420" s="124">
        <f t="shared" si="1705"/>
        <v>5132275.68</v>
      </c>
      <c r="BC420" s="124"/>
      <c r="BD420" s="124">
        <f t="shared" si="1672"/>
        <v>0</v>
      </c>
      <c r="BE420" s="124"/>
      <c r="BF420" s="124">
        <f t="shared" si="1673"/>
        <v>0</v>
      </c>
      <c r="BG420" s="124"/>
      <c r="BH420" s="124">
        <f t="shared" si="1674"/>
        <v>0</v>
      </c>
      <c r="BI420" s="124"/>
      <c r="BJ420" s="124">
        <f t="shared" si="1675"/>
        <v>0</v>
      </c>
      <c r="BK420" s="124"/>
      <c r="BL420" s="124">
        <f t="shared" si="1676"/>
        <v>0</v>
      </c>
      <c r="BM420" s="124"/>
      <c r="BN420" s="124">
        <f t="shared" si="1677"/>
        <v>0</v>
      </c>
      <c r="BO420" s="124"/>
      <c r="BP420" s="124">
        <f t="shared" si="1678"/>
        <v>0</v>
      </c>
      <c r="BQ420" s="124"/>
      <c r="BR420" s="124">
        <f t="shared" si="1679"/>
        <v>0</v>
      </c>
      <c r="BS420" s="124"/>
      <c r="BT420" s="124">
        <f t="shared" si="1680"/>
        <v>0</v>
      </c>
      <c r="BU420" s="124"/>
      <c r="BV420" s="124">
        <f t="shared" si="1681"/>
        <v>0</v>
      </c>
      <c r="BW420" s="124"/>
      <c r="BX420" s="129">
        <f t="shared" si="1682"/>
        <v>0</v>
      </c>
      <c r="BY420" s="124"/>
      <c r="BZ420" s="124">
        <f t="shared" si="1683"/>
        <v>0</v>
      </c>
      <c r="CA420" s="124"/>
      <c r="CB420" s="124">
        <f t="shared" si="1684"/>
        <v>0</v>
      </c>
      <c r="CC420" s="124"/>
      <c r="CD420" s="124">
        <f t="shared" si="1685"/>
        <v>0</v>
      </c>
      <c r="CE420" s="124"/>
      <c r="CF420" s="124">
        <f t="shared" si="1686"/>
        <v>0</v>
      </c>
      <c r="CG420" s="124"/>
      <c r="CH420" s="124">
        <f t="shared" si="1687"/>
        <v>0</v>
      </c>
      <c r="CI420" s="124"/>
      <c r="CJ420" s="124">
        <f t="shared" si="1688"/>
        <v>0</v>
      </c>
      <c r="CK420" s="124"/>
      <c r="CL420" s="124">
        <f t="shared" si="1689"/>
        <v>0</v>
      </c>
      <c r="CM420" s="124"/>
      <c r="CN420" s="124">
        <f t="shared" si="1690"/>
        <v>0</v>
      </c>
      <c r="CO420" s="124"/>
      <c r="CP420" s="124">
        <f t="shared" si="1691"/>
        <v>0</v>
      </c>
      <c r="CQ420" s="124"/>
      <c r="CR420" s="124">
        <f t="shared" si="1692"/>
        <v>0</v>
      </c>
      <c r="CS420" s="124"/>
      <c r="CT420" s="124">
        <f t="shared" si="1693"/>
        <v>0</v>
      </c>
      <c r="CU420" s="124"/>
      <c r="CV420" s="124">
        <f t="shared" si="1694"/>
        <v>0</v>
      </c>
      <c r="CW420" s="124"/>
      <c r="CX420" s="124">
        <f t="shared" si="1695"/>
        <v>0</v>
      </c>
      <c r="CY420" s="140"/>
      <c r="CZ420" s="124">
        <f t="shared" si="1696"/>
        <v>0</v>
      </c>
      <c r="DA420" s="124"/>
      <c r="DB420" s="129">
        <f t="shared" si="1697"/>
        <v>0</v>
      </c>
      <c r="DC420" s="124">
        <v>0</v>
      </c>
      <c r="DD420" s="124">
        <f t="shared" si="1698"/>
        <v>0</v>
      </c>
      <c r="DE420" s="141"/>
      <c r="DF420" s="124">
        <f t="shared" si="1699"/>
        <v>0</v>
      </c>
      <c r="DG420" s="124"/>
      <c r="DH420" s="124">
        <f t="shared" si="1700"/>
        <v>0</v>
      </c>
      <c r="DI420" s="124"/>
      <c r="DJ420" s="124">
        <f t="shared" si="1701"/>
        <v>0</v>
      </c>
      <c r="DK420" s="124"/>
      <c r="DL420" s="129">
        <f t="shared" si="1702"/>
        <v>0</v>
      </c>
      <c r="DM420" s="124">
        <f t="shared" si="1703"/>
        <v>140</v>
      </c>
      <c r="DN420" s="124">
        <f t="shared" si="1703"/>
        <v>5132275.68</v>
      </c>
    </row>
    <row r="421" spans="1:118" ht="60" customHeight="1" x14ac:dyDescent="0.25">
      <c r="A421" s="104"/>
      <c r="B421" s="135">
        <v>369</v>
      </c>
      <c r="C421" s="235" t="s">
        <v>910</v>
      </c>
      <c r="D421" s="118" t="s">
        <v>911</v>
      </c>
      <c r="E421" s="107">
        <f t="shared" si="1587"/>
        <v>23460</v>
      </c>
      <c r="F421" s="108">
        <v>23500</v>
      </c>
      <c r="G421" s="136">
        <v>1.67</v>
      </c>
      <c r="H421" s="120">
        <v>1</v>
      </c>
      <c r="I421" s="121"/>
      <c r="J421" s="121"/>
      <c r="K421" s="121"/>
      <c r="L421" s="121"/>
      <c r="M421" s="122">
        <v>1.4</v>
      </c>
      <c r="N421" s="122">
        <v>1.68</v>
      </c>
      <c r="O421" s="122">
        <v>2.23</v>
      </c>
      <c r="P421" s="123">
        <v>2.57</v>
      </c>
      <c r="Q421" s="124">
        <v>0</v>
      </c>
      <c r="R421" s="124">
        <f t="shared" si="1704"/>
        <v>0</v>
      </c>
      <c r="S421" s="124"/>
      <c r="T421" s="124">
        <f t="shared" si="1659"/>
        <v>0</v>
      </c>
      <c r="U421" s="124"/>
      <c r="V421" s="124">
        <f t="shared" si="1660"/>
        <v>0</v>
      </c>
      <c r="W421" s="124"/>
      <c r="X421" s="124">
        <f t="shared" si="1661"/>
        <v>0</v>
      </c>
      <c r="Y421" s="124"/>
      <c r="Z421" s="124">
        <f t="shared" si="1467"/>
        <v>0</v>
      </c>
      <c r="AA421" s="124"/>
      <c r="AB421" s="124"/>
      <c r="AC421" s="124"/>
      <c r="AD421" s="124">
        <f t="shared" si="1662"/>
        <v>0</v>
      </c>
      <c r="AE421" s="124"/>
      <c r="AF421" s="124"/>
      <c r="AG421" s="124"/>
      <c r="AH421" s="124">
        <f t="shared" si="1663"/>
        <v>0</v>
      </c>
      <c r="AI421" s="124"/>
      <c r="AJ421" s="124"/>
      <c r="AK421" s="125"/>
      <c r="AL421" s="124">
        <f t="shared" si="1664"/>
        <v>0</v>
      </c>
      <c r="AM421" s="124"/>
      <c r="AN421" s="124">
        <f t="shared" si="1665"/>
        <v>0</v>
      </c>
      <c r="AO421" s="124"/>
      <c r="AP421" s="124">
        <f t="shared" si="1666"/>
        <v>0</v>
      </c>
      <c r="AQ421" s="124"/>
      <c r="AR421" s="124">
        <f t="shared" si="1667"/>
        <v>0</v>
      </c>
      <c r="AS421" s="140"/>
      <c r="AT421" s="124">
        <f t="shared" si="1668"/>
        <v>0</v>
      </c>
      <c r="AU421" s="124"/>
      <c r="AV421" s="129">
        <f t="shared" si="1669"/>
        <v>0</v>
      </c>
      <c r="AW421" s="124"/>
      <c r="AX421" s="124">
        <f t="shared" si="1670"/>
        <v>0</v>
      </c>
      <c r="AY421" s="124"/>
      <c r="AZ421" s="124">
        <f t="shared" si="1671"/>
        <v>0</v>
      </c>
      <c r="BA421" s="124">
        <v>30</v>
      </c>
      <c r="BB421" s="124">
        <f t="shared" si="1705"/>
        <v>1481146.3800000001</v>
      </c>
      <c r="BC421" s="124"/>
      <c r="BD421" s="124">
        <f t="shared" si="1672"/>
        <v>0</v>
      </c>
      <c r="BE421" s="124"/>
      <c r="BF421" s="124">
        <f t="shared" si="1673"/>
        <v>0</v>
      </c>
      <c r="BG421" s="124"/>
      <c r="BH421" s="124">
        <f t="shared" si="1674"/>
        <v>0</v>
      </c>
      <c r="BI421" s="124"/>
      <c r="BJ421" s="124">
        <f t="shared" si="1675"/>
        <v>0</v>
      </c>
      <c r="BK421" s="124"/>
      <c r="BL421" s="124">
        <f t="shared" si="1676"/>
        <v>0</v>
      </c>
      <c r="BM421" s="124"/>
      <c r="BN421" s="124">
        <f t="shared" si="1677"/>
        <v>0</v>
      </c>
      <c r="BO421" s="124"/>
      <c r="BP421" s="124">
        <f t="shared" si="1678"/>
        <v>0</v>
      </c>
      <c r="BQ421" s="124"/>
      <c r="BR421" s="124">
        <f t="shared" si="1679"/>
        <v>0</v>
      </c>
      <c r="BS421" s="124"/>
      <c r="BT421" s="124">
        <f t="shared" si="1680"/>
        <v>0</v>
      </c>
      <c r="BU421" s="124"/>
      <c r="BV421" s="124">
        <f t="shared" si="1681"/>
        <v>0</v>
      </c>
      <c r="BW421" s="124"/>
      <c r="BX421" s="129">
        <f t="shared" si="1682"/>
        <v>0</v>
      </c>
      <c r="BY421" s="124"/>
      <c r="BZ421" s="124">
        <f t="shared" si="1683"/>
        <v>0</v>
      </c>
      <c r="CA421" s="124"/>
      <c r="CB421" s="124">
        <f t="shared" si="1684"/>
        <v>0</v>
      </c>
      <c r="CC421" s="124"/>
      <c r="CD421" s="124">
        <f t="shared" si="1685"/>
        <v>0</v>
      </c>
      <c r="CE421" s="124"/>
      <c r="CF421" s="124">
        <f t="shared" si="1686"/>
        <v>0</v>
      </c>
      <c r="CG421" s="124"/>
      <c r="CH421" s="124">
        <f t="shared" si="1687"/>
        <v>0</v>
      </c>
      <c r="CI421" s="124"/>
      <c r="CJ421" s="124">
        <f t="shared" si="1688"/>
        <v>0</v>
      </c>
      <c r="CK421" s="124"/>
      <c r="CL421" s="124">
        <f t="shared" si="1689"/>
        <v>0</v>
      </c>
      <c r="CM421" s="124"/>
      <c r="CN421" s="124">
        <f t="shared" si="1690"/>
        <v>0</v>
      </c>
      <c r="CO421" s="124"/>
      <c r="CP421" s="124">
        <f t="shared" si="1691"/>
        <v>0</v>
      </c>
      <c r="CQ421" s="124"/>
      <c r="CR421" s="124">
        <f t="shared" si="1692"/>
        <v>0</v>
      </c>
      <c r="CS421" s="124"/>
      <c r="CT421" s="124">
        <f t="shared" si="1693"/>
        <v>0</v>
      </c>
      <c r="CU421" s="124"/>
      <c r="CV421" s="124">
        <f t="shared" si="1694"/>
        <v>0</v>
      </c>
      <c r="CW421" s="124"/>
      <c r="CX421" s="124">
        <f t="shared" si="1695"/>
        <v>0</v>
      </c>
      <c r="CY421" s="140"/>
      <c r="CZ421" s="124">
        <f t="shared" si="1696"/>
        <v>0</v>
      </c>
      <c r="DA421" s="124"/>
      <c r="DB421" s="129">
        <f t="shared" si="1697"/>
        <v>0</v>
      </c>
      <c r="DC421" s="124">
        <v>0</v>
      </c>
      <c r="DD421" s="124">
        <f t="shared" si="1698"/>
        <v>0</v>
      </c>
      <c r="DE421" s="141"/>
      <c r="DF421" s="124">
        <f t="shared" si="1699"/>
        <v>0</v>
      </c>
      <c r="DG421" s="124"/>
      <c r="DH421" s="124">
        <f t="shared" si="1700"/>
        <v>0</v>
      </c>
      <c r="DI421" s="124"/>
      <c r="DJ421" s="124">
        <f t="shared" si="1701"/>
        <v>0</v>
      </c>
      <c r="DK421" s="124"/>
      <c r="DL421" s="129">
        <f t="shared" si="1702"/>
        <v>0</v>
      </c>
      <c r="DM421" s="124">
        <f t="shared" si="1703"/>
        <v>30</v>
      </c>
      <c r="DN421" s="124">
        <f t="shared" si="1703"/>
        <v>1481146.3800000001</v>
      </c>
    </row>
    <row r="422" spans="1:118" ht="60" customHeight="1" x14ac:dyDescent="0.25">
      <c r="A422" s="104"/>
      <c r="B422" s="135">
        <v>370</v>
      </c>
      <c r="C422" s="235" t="s">
        <v>912</v>
      </c>
      <c r="D422" s="118" t="s">
        <v>913</v>
      </c>
      <c r="E422" s="107">
        <f t="shared" si="1587"/>
        <v>23460</v>
      </c>
      <c r="F422" s="108">
        <v>23500</v>
      </c>
      <c r="G422" s="136">
        <v>3.03</v>
      </c>
      <c r="H422" s="120">
        <v>1</v>
      </c>
      <c r="I422" s="121"/>
      <c r="J422" s="121"/>
      <c r="K422" s="121"/>
      <c r="L422" s="121"/>
      <c r="M422" s="122">
        <v>1.4</v>
      </c>
      <c r="N422" s="122">
        <v>1.68</v>
      </c>
      <c r="O422" s="122">
        <v>2.23</v>
      </c>
      <c r="P422" s="123">
        <v>2.57</v>
      </c>
      <c r="Q422" s="124">
        <v>0</v>
      </c>
      <c r="R422" s="124">
        <f t="shared" si="1704"/>
        <v>0</v>
      </c>
      <c r="S422" s="124"/>
      <c r="T422" s="124">
        <f t="shared" si="1659"/>
        <v>0</v>
      </c>
      <c r="U422" s="124"/>
      <c r="V422" s="124">
        <f t="shared" si="1660"/>
        <v>0</v>
      </c>
      <c r="W422" s="124"/>
      <c r="X422" s="124">
        <f t="shared" si="1661"/>
        <v>0</v>
      </c>
      <c r="Y422" s="124"/>
      <c r="Z422" s="124">
        <f t="shared" si="1467"/>
        <v>0</v>
      </c>
      <c r="AA422" s="124"/>
      <c r="AB422" s="124"/>
      <c r="AC422" s="124"/>
      <c r="AD422" s="124">
        <f t="shared" si="1662"/>
        <v>0</v>
      </c>
      <c r="AE422" s="124"/>
      <c r="AF422" s="124"/>
      <c r="AG422" s="124"/>
      <c r="AH422" s="124">
        <f t="shared" si="1663"/>
        <v>0</v>
      </c>
      <c r="AI422" s="124"/>
      <c r="AJ422" s="124"/>
      <c r="AK422" s="125"/>
      <c r="AL422" s="124">
        <f t="shared" si="1664"/>
        <v>0</v>
      </c>
      <c r="AM422" s="124"/>
      <c r="AN422" s="124">
        <f t="shared" si="1665"/>
        <v>0</v>
      </c>
      <c r="AO422" s="124"/>
      <c r="AP422" s="124">
        <f t="shared" si="1666"/>
        <v>0</v>
      </c>
      <c r="AQ422" s="124"/>
      <c r="AR422" s="124">
        <f t="shared" si="1667"/>
        <v>0</v>
      </c>
      <c r="AS422" s="140">
        <v>0</v>
      </c>
      <c r="AT422" s="124">
        <f t="shared" si="1668"/>
        <v>0</v>
      </c>
      <c r="AU422" s="124"/>
      <c r="AV422" s="129">
        <f t="shared" si="1669"/>
        <v>0</v>
      </c>
      <c r="AW422" s="124"/>
      <c r="AX422" s="124">
        <f t="shared" si="1670"/>
        <v>0</v>
      </c>
      <c r="AY422" s="124"/>
      <c r="AZ422" s="124">
        <f t="shared" si="1671"/>
        <v>0</v>
      </c>
      <c r="BA422" s="124">
        <v>10</v>
      </c>
      <c r="BB422" s="124">
        <f t="shared" si="1705"/>
        <v>895783.14</v>
      </c>
      <c r="BC422" s="124"/>
      <c r="BD422" s="124">
        <f t="shared" si="1672"/>
        <v>0</v>
      </c>
      <c r="BE422" s="124"/>
      <c r="BF422" s="124">
        <f t="shared" si="1673"/>
        <v>0</v>
      </c>
      <c r="BG422" s="124"/>
      <c r="BH422" s="124">
        <f t="shared" si="1674"/>
        <v>0</v>
      </c>
      <c r="BI422" s="124"/>
      <c r="BJ422" s="124">
        <f t="shared" si="1675"/>
        <v>0</v>
      </c>
      <c r="BK422" s="124"/>
      <c r="BL422" s="124">
        <f t="shared" si="1676"/>
        <v>0</v>
      </c>
      <c r="BM422" s="124"/>
      <c r="BN422" s="124">
        <f t="shared" si="1677"/>
        <v>0</v>
      </c>
      <c r="BO422" s="124"/>
      <c r="BP422" s="124">
        <f t="shared" si="1678"/>
        <v>0</v>
      </c>
      <c r="BQ422" s="124"/>
      <c r="BR422" s="124">
        <f t="shared" si="1679"/>
        <v>0</v>
      </c>
      <c r="BS422" s="124"/>
      <c r="BT422" s="124">
        <f t="shared" si="1680"/>
        <v>0</v>
      </c>
      <c r="BU422" s="124"/>
      <c r="BV422" s="124">
        <f t="shared" si="1681"/>
        <v>0</v>
      </c>
      <c r="BW422" s="124"/>
      <c r="BX422" s="129">
        <f t="shared" si="1682"/>
        <v>0</v>
      </c>
      <c r="BY422" s="124"/>
      <c r="BZ422" s="124">
        <f t="shared" si="1683"/>
        <v>0</v>
      </c>
      <c r="CA422" s="124"/>
      <c r="CB422" s="124">
        <f t="shared" si="1684"/>
        <v>0</v>
      </c>
      <c r="CC422" s="124"/>
      <c r="CD422" s="124">
        <f t="shared" si="1685"/>
        <v>0</v>
      </c>
      <c r="CE422" s="124"/>
      <c r="CF422" s="124">
        <f t="shared" si="1686"/>
        <v>0</v>
      </c>
      <c r="CG422" s="124"/>
      <c r="CH422" s="124">
        <f t="shared" si="1687"/>
        <v>0</v>
      </c>
      <c r="CI422" s="124"/>
      <c r="CJ422" s="124">
        <f t="shared" si="1688"/>
        <v>0</v>
      </c>
      <c r="CK422" s="124"/>
      <c r="CL422" s="124">
        <f t="shared" si="1689"/>
        <v>0</v>
      </c>
      <c r="CM422" s="124"/>
      <c r="CN422" s="124">
        <f t="shared" si="1690"/>
        <v>0</v>
      </c>
      <c r="CO422" s="124"/>
      <c r="CP422" s="124">
        <f t="shared" si="1691"/>
        <v>0</v>
      </c>
      <c r="CQ422" s="124"/>
      <c r="CR422" s="124">
        <f t="shared" si="1692"/>
        <v>0</v>
      </c>
      <c r="CS422" s="124"/>
      <c r="CT422" s="124">
        <f t="shared" si="1693"/>
        <v>0</v>
      </c>
      <c r="CU422" s="124"/>
      <c r="CV422" s="124">
        <f t="shared" si="1694"/>
        <v>0</v>
      </c>
      <c r="CW422" s="124"/>
      <c r="CX422" s="124">
        <f t="shared" si="1695"/>
        <v>0</v>
      </c>
      <c r="CY422" s="140">
        <v>0</v>
      </c>
      <c r="CZ422" s="124">
        <f t="shared" si="1696"/>
        <v>0</v>
      </c>
      <c r="DA422" s="124"/>
      <c r="DB422" s="129">
        <f t="shared" si="1697"/>
        <v>0</v>
      </c>
      <c r="DC422" s="124">
        <v>0</v>
      </c>
      <c r="DD422" s="124">
        <f t="shared" si="1698"/>
        <v>0</v>
      </c>
      <c r="DE422" s="141"/>
      <c r="DF422" s="124">
        <f t="shared" si="1699"/>
        <v>0</v>
      </c>
      <c r="DG422" s="124"/>
      <c r="DH422" s="124">
        <f t="shared" si="1700"/>
        <v>0</v>
      </c>
      <c r="DI422" s="124"/>
      <c r="DJ422" s="124">
        <f t="shared" si="1701"/>
        <v>0</v>
      </c>
      <c r="DK422" s="124"/>
      <c r="DL422" s="129">
        <f t="shared" si="1702"/>
        <v>0</v>
      </c>
      <c r="DM422" s="124">
        <f t="shared" si="1703"/>
        <v>10</v>
      </c>
      <c r="DN422" s="124">
        <f t="shared" si="1703"/>
        <v>895783.14</v>
      </c>
    </row>
    <row r="423" spans="1:118" ht="30" customHeight="1" x14ac:dyDescent="0.25">
      <c r="A423" s="104"/>
      <c r="B423" s="135">
        <v>371</v>
      </c>
      <c r="C423" s="235" t="s">
        <v>914</v>
      </c>
      <c r="D423" s="118" t="s">
        <v>915</v>
      </c>
      <c r="E423" s="107">
        <f t="shared" si="1587"/>
        <v>23460</v>
      </c>
      <c r="F423" s="108">
        <v>23500</v>
      </c>
      <c r="G423" s="136">
        <v>1.02</v>
      </c>
      <c r="H423" s="120">
        <v>1</v>
      </c>
      <c r="I423" s="121"/>
      <c r="J423" s="121"/>
      <c r="K423" s="121"/>
      <c r="L423" s="121"/>
      <c r="M423" s="122">
        <v>1.4</v>
      </c>
      <c r="N423" s="122">
        <v>1.68</v>
      </c>
      <c r="O423" s="122">
        <v>2.23</v>
      </c>
      <c r="P423" s="123">
        <v>2.57</v>
      </c>
      <c r="Q423" s="124">
        <v>0</v>
      </c>
      <c r="R423" s="124">
        <f t="shared" si="1704"/>
        <v>0</v>
      </c>
      <c r="S423" s="124"/>
      <c r="T423" s="124">
        <f t="shared" si="1659"/>
        <v>0</v>
      </c>
      <c r="U423" s="124"/>
      <c r="V423" s="124">
        <f t="shared" si="1660"/>
        <v>0</v>
      </c>
      <c r="W423" s="124"/>
      <c r="X423" s="124">
        <f t="shared" si="1661"/>
        <v>0</v>
      </c>
      <c r="Y423" s="124"/>
      <c r="Z423" s="124">
        <f t="shared" si="1467"/>
        <v>0</v>
      </c>
      <c r="AA423" s="124"/>
      <c r="AB423" s="124"/>
      <c r="AC423" s="124"/>
      <c r="AD423" s="124">
        <f t="shared" si="1662"/>
        <v>0</v>
      </c>
      <c r="AE423" s="124"/>
      <c r="AF423" s="124"/>
      <c r="AG423" s="124"/>
      <c r="AH423" s="124">
        <f t="shared" si="1663"/>
        <v>0</v>
      </c>
      <c r="AI423" s="124"/>
      <c r="AJ423" s="124"/>
      <c r="AK423" s="125"/>
      <c r="AL423" s="124">
        <f t="shared" si="1664"/>
        <v>0</v>
      </c>
      <c r="AM423" s="124"/>
      <c r="AN423" s="124">
        <f t="shared" si="1665"/>
        <v>0</v>
      </c>
      <c r="AO423" s="124"/>
      <c r="AP423" s="124">
        <f t="shared" si="1666"/>
        <v>0</v>
      </c>
      <c r="AQ423" s="124"/>
      <c r="AR423" s="124">
        <f t="shared" si="1667"/>
        <v>0</v>
      </c>
      <c r="AS423" s="140"/>
      <c r="AT423" s="124">
        <f t="shared" si="1668"/>
        <v>0</v>
      </c>
      <c r="AU423" s="124"/>
      <c r="AV423" s="129">
        <f t="shared" si="1669"/>
        <v>0</v>
      </c>
      <c r="AW423" s="124"/>
      <c r="AX423" s="124">
        <f t="shared" si="1670"/>
        <v>0</v>
      </c>
      <c r="AY423" s="124"/>
      <c r="AZ423" s="124">
        <f t="shared" si="1671"/>
        <v>0</v>
      </c>
      <c r="BA423" s="124">
        <v>5</v>
      </c>
      <c r="BB423" s="124">
        <f t="shared" si="1705"/>
        <v>150775.38</v>
      </c>
      <c r="BC423" s="124"/>
      <c r="BD423" s="124">
        <f t="shared" si="1672"/>
        <v>0</v>
      </c>
      <c r="BE423" s="124"/>
      <c r="BF423" s="124">
        <f t="shared" si="1673"/>
        <v>0</v>
      </c>
      <c r="BG423" s="124"/>
      <c r="BH423" s="124">
        <f t="shared" si="1674"/>
        <v>0</v>
      </c>
      <c r="BI423" s="124"/>
      <c r="BJ423" s="124">
        <f t="shared" si="1675"/>
        <v>0</v>
      </c>
      <c r="BK423" s="124"/>
      <c r="BL423" s="124">
        <f t="shared" si="1676"/>
        <v>0</v>
      </c>
      <c r="BM423" s="124"/>
      <c r="BN423" s="124">
        <f t="shared" si="1677"/>
        <v>0</v>
      </c>
      <c r="BO423" s="124"/>
      <c r="BP423" s="124">
        <f t="shared" si="1678"/>
        <v>0</v>
      </c>
      <c r="BQ423" s="124"/>
      <c r="BR423" s="124">
        <f t="shared" si="1679"/>
        <v>0</v>
      </c>
      <c r="BS423" s="124"/>
      <c r="BT423" s="124">
        <f t="shared" si="1680"/>
        <v>0</v>
      </c>
      <c r="BU423" s="124"/>
      <c r="BV423" s="124">
        <f t="shared" si="1681"/>
        <v>0</v>
      </c>
      <c r="BW423" s="124"/>
      <c r="BX423" s="129">
        <f t="shared" si="1682"/>
        <v>0</v>
      </c>
      <c r="BY423" s="124"/>
      <c r="BZ423" s="124">
        <f t="shared" si="1683"/>
        <v>0</v>
      </c>
      <c r="CA423" s="124"/>
      <c r="CB423" s="124">
        <f t="shared" si="1684"/>
        <v>0</v>
      </c>
      <c r="CC423" s="124"/>
      <c r="CD423" s="124">
        <f t="shared" si="1685"/>
        <v>0</v>
      </c>
      <c r="CE423" s="124"/>
      <c r="CF423" s="124">
        <f t="shared" si="1686"/>
        <v>0</v>
      </c>
      <c r="CG423" s="124"/>
      <c r="CH423" s="124">
        <f t="shared" si="1687"/>
        <v>0</v>
      </c>
      <c r="CI423" s="124"/>
      <c r="CJ423" s="124">
        <f t="shared" si="1688"/>
        <v>0</v>
      </c>
      <c r="CK423" s="124"/>
      <c r="CL423" s="124">
        <f t="shared" si="1689"/>
        <v>0</v>
      </c>
      <c r="CM423" s="124"/>
      <c r="CN423" s="124">
        <f t="shared" si="1690"/>
        <v>0</v>
      </c>
      <c r="CO423" s="124"/>
      <c r="CP423" s="124">
        <f t="shared" si="1691"/>
        <v>0</v>
      </c>
      <c r="CQ423" s="124"/>
      <c r="CR423" s="124">
        <f t="shared" si="1692"/>
        <v>0</v>
      </c>
      <c r="CS423" s="124"/>
      <c r="CT423" s="124">
        <f t="shared" si="1693"/>
        <v>0</v>
      </c>
      <c r="CU423" s="124"/>
      <c r="CV423" s="124">
        <f t="shared" si="1694"/>
        <v>0</v>
      </c>
      <c r="CW423" s="124"/>
      <c r="CX423" s="124">
        <f t="shared" si="1695"/>
        <v>0</v>
      </c>
      <c r="CY423" s="140"/>
      <c r="CZ423" s="124">
        <f t="shared" si="1696"/>
        <v>0</v>
      </c>
      <c r="DA423" s="124"/>
      <c r="DB423" s="129">
        <f t="shared" si="1697"/>
        <v>0</v>
      </c>
      <c r="DC423" s="124">
        <v>0</v>
      </c>
      <c r="DD423" s="124">
        <f t="shared" si="1698"/>
        <v>0</v>
      </c>
      <c r="DE423" s="141"/>
      <c r="DF423" s="124">
        <f t="shared" si="1699"/>
        <v>0</v>
      </c>
      <c r="DG423" s="124"/>
      <c r="DH423" s="124">
        <f t="shared" si="1700"/>
        <v>0</v>
      </c>
      <c r="DI423" s="124"/>
      <c r="DJ423" s="124">
        <f t="shared" si="1701"/>
        <v>0</v>
      </c>
      <c r="DK423" s="124"/>
      <c r="DL423" s="129">
        <f t="shared" si="1702"/>
        <v>0</v>
      </c>
      <c r="DM423" s="124">
        <f t="shared" si="1703"/>
        <v>5</v>
      </c>
      <c r="DN423" s="124">
        <f t="shared" si="1703"/>
        <v>150775.38</v>
      </c>
    </row>
    <row r="424" spans="1:118" ht="30" customHeight="1" x14ac:dyDescent="0.25">
      <c r="A424" s="104"/>
      <c r="B424" s="135">
        <v>372</v>
      </c>
      <c r="C424" s="235" t="s">
        <v>916</v>
      </c>
      <c r="D424" s="118" t="s">
        <v>917</v>
      </c>
      <c r="E424" s="107">
        <f t="shared" si="1587"/>
        <v>23460</v>
      </c>
      <c r="F424" s="108">
        <v>23500</v>
      </c>
      <c r="G424" s="136">
        <v>1.38</v>
      </c>
      <c r="H424" s="120">
        <v>1</v>
      </c>
      <c r="I424" s="121"/>
      <c r="J424" s="121"/>
      <c r="K424" s="121"/>
      <c r="L424" s="121"/>
      <c r="M424" s="122">
        <v>1.4</v>
      </c>
      <c r="N424" s="122">
        <v>1.68</v>
      </c>
      <c r="O424" s="122">
        <v>2.23</v>
      </c>
      <c r="P424" s="123">
        <v>2.57</v>
      </c>
      <c r="Q424" s="124">
        <v>0</v>
      </c>
      <c r="R424" s="124">
        <f t="shared" si="1704"/>
        <v>0</v>
      </c>
      <c r="S424" s="124"/>
      <c r="T424" s="124">
        <f t="shared" si="1659"/>
        <v>0</v>
      </c>
      <c r="U424" s="124"/>
      <c r="V424" s="124">
        <f t="shared" si="1660"/>
        <v>0</v>
      </c>
      <c r="W424" s="124"/>
      <c r="X424" s="124">
        <f t="shared" si="1661"/>
        <v>0</v>
      </c>
      <c r="Y424" s="124"/>
      <c r="Z424" s="124">
        <f t="shared" si="1467"/>
        <v>0</v>
      </c>
      <c r="AA424" s="124"/>
      <c r="AB424" s="124"/>
      <c r="AC424" s="124"/>
      <c r="AD424" s="124">
        <f t="shared" si="1662"/>
        <v>0</v>
      </c>
      <c r="AE424" s="124"/>
      <c r="AF424" s="124"/>
      <c r="AG424" s="124"/>
      <c r="AH424" s="124">
        <f t="shared" si="1663"/>
        <v>0</v>
      </c>
      <c r="AI424" s="124"/>
      <c r="AJ424" s="124"/>
      <c r="AK424" s="125"/>
      <c r="AL424" s="124">
        <f t="shared" si="1664"/>
        <v>0</v>
      </c>
      <c r="AM424" s="124"/>
      <c r="AN424" s="124">
        <f t="shared" si="1665"/>
        <v>0</v>
      </c>
      <c r="AO424" s="124"/>
      <c r="AP424" s="124">
        <f t="shared" si="1666"/>
        <v>0</v>
      </c>
      <c r="AQ424" s="124"/>
      <c r="AR424" s="124">
        <f t="shared" si="1667"/>
        <v>0</v>
      </c>
      <c r="AS424" s="140"/>
      <c r="AT424" s="124">
        <f t="shared" si="1668"/>
        <v>0</v>
      </c>
      <c r="AU424" s="124"/>
      <c r="AV424" s="129">
        <f t="shared" si="1669"/>
        <v>0</v>
      </c>
      <c r="AW424" s="124"/>
      <c r="AX424" s="124">
        <f t="shared" si="1670"/>
        <v>0</v>
      </c>
      <c r="AY424" s="124"/>
      <c r="AZ424" s="124">
        <f t="shared" si="1671"/>
        <v>0</v>
      </c>
      <c r="BA424" s="124">
        <v>5</v>
      </c>
      <c r="BB424" s="124">
        <f t="shared" si="1705"/>
        <v>203990.22</v>
      </c>
      <c r="BC424" s="124"/>
      <c r="BD424" s="124">
        <f t="shared" si="1672"/>
        <v>0</v>
      </c>
      <c r="BE424" s="124"/>
      <c r="BF424" s="124">
        <f t="shared" si="1673"/>
        <v>0</v>
      </c>
      <c r="BG424" s="124"/>
      <c r="BH424" s="124">
        <f t="shared" si="1674"/>
        <v>0</v>
      </c>
      <c r="BI424" s="124"/>
      <c r="BJ424" s="124">
        <f t="shared" si="1675"/>
        <v>0</v>
      </c>
      <c r="BK424" s="124"/>
      <c r="BL424" s="124">
        <f t="shared" si="1676"/>
        <v>0</v>
      </c>
      <c r="BM424" s="124"/>
      <c r="BN424" s="124">
        <f t="shared" si="1677"/>
        <v>0</v>
      </c>
      <c r="BO424" s="124"/>
      <c r="BP424" s="124">
        <f t="shared" si="1678"/>
        <v>0</v>
      </c>
      <c r="BQ424" s="124"/>
      <c r="BR424" s="124">
        <f t="shared" si="1679"/>
        <v>0</v>
      </c>
      <c r="BS424" s="124"/>
      <c r="BT424" s="124">
        <f t="shared" si="1680"/>
        <v>0</v>
      </c>
      <c r="BU424" s="124"/>
      <c r="BV424" s="124">
        <f t="shared" si="1681"/>
        <v>0</v>
      </c>
      <c r="BW424" s="124"/>
      <c r="BX424" s="129">
        <f t="shared" si="1682"/>
        <v>0</v>
      </c>
      <c r="BY424" s="124"/>
      <c r="BZ424" s="124">
        <f t="shared" si="1683"/>
        <v>0</v>
      </c>
      <c r="CA424" s="124"/>
      <c r="CB424" s="124">
        <f t="shared" si="1684"/>
        <v>0</v>
      </c>
      <c r="CC424" s="124"/>
      <c r="CD424" s="124">
        <f t="shared" si="1685"/>
        <v>0</v>
      </c>
      <c r="CE424" s="124"/>
      <c r="CF424" s="124">
        <f t="shared" si="1686"/>
        <v>0</v>
      </c>
      <c r="CG424" s="124"/>
      <c r="CH424" s="124">
        <f t="shared" si="1687"/>
        <v>0</v>
      </c>
      <c r="CI424" s="124"/>
      <c r="CJ424" s="124">
        <f t="shared" si="1688"/>
        <v>0</v>
      </c>
      <c r="CK424" s="124"/>
      <c r="CL424" s="124">
        <f t="shared" si="1689"/>
        <v>0</v>
      </c>
      <c r="CM424" s="124"/>
      <c r="CN424" s="124">
        <f t="shared" si="1690"/>
        <v>0</v>
      </c>
      <c r="CO424" s="124"/>
      <c r="CP424" s="124">
        <f t="shared" si="1691"/>
        <v>0</v>
      </c>
      <c r="CQ424" s="124"/>
      <c r="CR424" s="124">
        <f t="shared" si="1692"/>
        <v>0</v>
      </c>
      <c r="CS424" s="124"/>
      <c r="CT424" s="124">
        <f t="shared" si="1693"/>
        <v>0</v>
      </c>
      <c r="CU424" s="124"/>
      <c r="CV424" s="124">
        <f t="shared" si="1694"/>
        <v>0</v>
      </c>
      <c r="CW424" s="124"/>
      <c r="CX424" s="124">
        <f t="shared" si="1695"/>
        <v>0</v>
      </c>
      <c r="CY424" s="140"/>
      <c r="CZ424" s="124">
        <f t="shared" si="1696"/>
        <v>0</v>
      </c>
      <c r="DA424" s="124"/>
      <c r="DB424" s="129">
        <f t="shared" si="1697"/>
        <v>0</v>
      </c>
      <c r="DC424" s="124">
        <v>0</v>
      </c>
      <c r="DD424" s="124">
        <f t="shared" si="1698"/>
        <v>0</v>
      </c>
      <c r="DE424" s="141"/>
      <c r="DF424" s="124">
        <f t="shared" si="1699"/>
        <v>0</v>
      </c>
      <c r="DG424" s="124"/>
      <c r="DH424" s="124">
        <f t="shared" si="1700"/>
        <v>0</v>
      </c>
      <c r="DI424" s="124"/>
      <c r="DJ424" s="124">
        <f t="shared" si="1701"/>
        <v>0</v>
      </c>
      <c r="DK424" s="124"/>
      <c r="DL424" s="129">
        <f t="shared" si="1702"/>
        <v>0</v>
      </c>
      <c r="DM424" s="124">
        <f t="shared" si="1703"/>
        <v>5</v>
      </c>
      <c r="DN424" s="124">
        <f t="shared" si="1703"/>
        <v>203990.22</v>
      </c>
    </row>
    <row r="425" spans="1:118" ht="30" customHeight="1" x14ac:dyDescent="0.25">
      <c r="A425" s="104"/>
      <c r="B425" s="135">
        <v>373</v>
      </c>
      <c r="C425" s="235" t="s">
        <v>918</v>
      </c>
      <c r="D425" s="118" t="s">
        <v>919</v>
      </c>
      <c r="E425" s="107">
        <f t="shared" si="1587"/>
        <v>23460</v>
      </c>
      <c r="F425" s="108">
        <v>23500</v>
      </c>
      <c r="G425" s="120">
        <v>2</v>
      </c>
      <c r="H425" s="120">
        <v>1</v>
      </c>
      <c r="I425" s="121"/>
      <c r="J425" s="121"/>
      <c r="K425" s="121"/>
      <c r="L425" s="121"/>
      <c r="M425" s="122">
        <v>1.4</v>
      </c>
      <c r="N425" s="122">
        <v>1.68</v>
      </c>
      <c r="O425" s="122">
        <v>2.23</v>
      </c>
      <c r="P425" s="123">
        <v>2.57</v>
      </c>
      <c r="Q425" s="124">
        <v>0</v>
      </c>
      <c r="R425" s="124">
        <f t="shared" si="1704"/>
        <v>0</v>
      </c>
      <c r="S425" s="124"/>
      <c r="T425" s="124">
        <f t="shared" si="1659"/>
        <v>0</v>
      </c>
      <c r="U425" s="124"/>
      <c r="V425" s="124"/>
      <c r="W425" s="124"/>
      <c r="X425" s="124">
        <f t="shared" si="1661"/>
        <v>0</v>
      </c>
      <c r="Y425" s="124"/>
      <c r="Z425" s="124">
        <f t="shared" si="1467"/>
        <v>0</v>
      </c>
      <c r="AA425" s="124"/>
      <c r="AB425" s="124"/>
      <c r="AC425" s="124"/>
      <c r="AD425" s="124"/>
      <c r="AE425" s="124"/>
      <c r="AF425" s="124"/>
      <c r="AG425" s="124"/>
      <c r="AH425" s="124"/>
      <c r="AI425" s="124"/>
      <c r="AJ425" s="124"/>
      <c r="AK425" s="125"/>
      <c r="AL425" s="124"/>
      <c r="AM425" s="124"/>
      <c r="AN425" s="124"/>
      <c r="AO425" s="124"/>
      <c r="AP425" s="124">
        <f t="shared" si="1666"/>
        <v>0</v>
      </c>
      <c r="AQ425" s="124"/>
      <c r="AR425" s="124">
        <f t="shared" si="1667"/>
        <v>0</v>
      </c>
      <c r="AS425" s="140"/>
      <c r="AT425" s="124">
        <f t="shared" si="1668"/>
        <v>0</v>
      </c>
      <c r="AU425" s="124"/>
      <c r="AV425" s="129"/>
      <c r="AW425" s="124"/>
      <c r="AX425" s="124"/>
      <c r="AY425" s="124"/>
      <c r="AZ425" s="124"/>
      <c r="BA425" s="124">
        <v>0</v>
      </c>
      <c r="BB425" s="124">
        <f t="shared" si="1705"/>
        <v>0</v>
      </c>
      <c r="BC425" s="124"/>
      <c r="BD425" s="124"/>
      <c r="BE425" s="124"/>
      <c r="BF425" s="124"/>
      <c r="BG425" s="124"/>
      <c r="BH425" s="124"/>
      <c r="BI425" s="124"/>
      <c r="BJ425" s="124"/>
      <c r="BK425" s="124"/>
      <c r="BL425" s="124"/>
      <c r="BM425" s="124"/>
      <c r="BN425" s="124"/>
      <c r="BO425" s="124"/>
      <c r="BP425" s="124"/>
      <c r="BQ425" s="124"/>
      <c r="BR425" s="124"/>
      <c r="BS425" s="124"/>
      <c r="BT425" s="124">
        <f t="shared" si="1680"/>
        <v>0</v>
      </c>
      <c r="BU425" s="124"/>
      <c r="BV425" s="124"/>
      <c r="BW425" s="124"/>
      <c r="BX425" s="129"/>
      <c r="BY425" s="124"/>
      <c r="BZ425" s="124"/>
      <c r="CA425" s="124"/>
      <c r="CB425" s="124"/>
      <c r="CC425" s="124"/>
      <c r="CD425" s="124"/>
      <c r="CE425" s="124"/>
      <c r="CF425" s="124"/>
      <c r="CG425" s="124"/>
      <c r="CH425" s="124"/>
      <c r="CI425" s="124"/>
      <c r="CJ425" s="124"/>
      <c r="CK425" s="124"/>
      <c r="CL425" s="124"/>
      <c r="CM425" s="124"/>
      <c r="CN425" s="124"/>
      <c r="CO425" s="124"/>
      <c r="CP425" s="124"/>
      <c r="CQ425" s="124"/>
      <c r="CR425" s="124"/>
      <c r="CS425" s="124"/>
      <c r="CT425" s="124"/>
      <c r="CU425" s="124"/>
      <c r="CV425" s="124"/>
      <c r="CW425" s="124"/>
      <c r="CX425" s="124"/>
      <c r="CY425" s="140"/>
      <c r="CZ425" s="124"/>
      <c r="DA425" s="124"/>
      <c r="DB425" s="129"/>
      <c r="DC425" s="124">
        <v>0</v>
      </c>
      <c r="DD425" s="124">
        <f t="shared" si="1698"/>
        <v>0</v>
      </c>
      <c r="DE425" s="141"/>
      <c r="DF425" s="124"/>
      <c r="DG425" s="124"/>
      <c r="DH425" s="124"/>
      <c r="DI425" s="124"/>
      <c r="DJ425" s="124"/>
      <c r="DK425" s="124"/>
      <c r="DL425" s="129"/>
      <c r="DM425" s="124">
        <f t="shared" si="1703"/>
        <v>0</v>
      </c>
      <c r="DN425" s="124">
        <f t="shared" si="1703"/>
        <v>0</v>
      </c>
    </row>
    <row r="426" spans="1:118" ht="45" customHeight="1" x14ac:dyDescent="0.25">
      <c r="A426" s="104"/>
      <c r="B426" s="135">
        <v>374</v>
      </c>
      <c r="C426" s="235" t="s">
        <v>920</v>
      </c>
      <c r="D426" s="118" t="s">
        <v>921</v>
      </c>
      <c r="E426" s="107">
        <f t="shared" si="1587"/>
        <v>23460</v>
      </c>
      <c r="F426" s="108">
        <v>23500</v>
      </c>
      <c r="G426" s="136">
        <v>0.59</v>
      </c>
      <c r="H426" s="120">
        <v>1</v>
      </c>
      <c r="I426" s="121"/>
      <c r="J426" s="121"/>
      <c r="K426" s="121"/>
      <c r="L426" s="121"/>
      <c r="M426" s="122">
        <v>1.4</v>
      </c>
      <c r="N426" s="122">
        <v>1.68</v>
      </c>
      <c r="O426" s="122">
        <v>2.23</v>
      </c>
      <c r="P426" s="123">
        <v>2.57</v>
      </c>
      <c r="Q426" s="124">
        <v>0</v>
      </c>
      <c r="R426" s="124">
        <f t="shared" si="1704"/>
        <v>0</v>
      </c>
      <c r="S426" s="124"/>
      <c r="T426" s="124">
        <f t="shared" si="1659"/>
        <v>0</v>
      </c>
      <c r="U426" s="124"/>
      <c r="V426" s="124"/>
      <c r="W426" s="124"/>
      <c r="X426" s="124">
        <f t="shared" si="1661"/>
        <v>0</v>
      </c>
      <c r="Y426" s="124"/>
      <c r="Z426" s="124">
        <f t="shared" si="1467"/>
        <v>0</v>
      </c>
      <c r="AA426" s="124"/>
      <c r="AB426" s="124"/>
      <c r="AC426" s="124"/>
      <c r="AD426" s="124"/>
      <c r="AE426" s="124"/>
      <c r="AF426" s="124"/>
      <c r="AG426" s="124"/>
      <c r="AH426" s="124"/>
      <c r="AI426" s="124"/>
      <c r="AJ426" s="124"/>
      <c r="AK426" s="125"/>
      <c r="AL426" s="124"/>
      <c r="AM426" s="124"/>
      <c r="AN426" s="124"/>
      <c r="AO426" s="124"/>
      <c r="AP426" s="124">
        <f t="shared" si="1666"/>
        <v>0</v>
      </c>
      <c r="AQ426" s="124"/>
      <c r="AR426" s="124">
        <f t="shared" si="1667"/>
        <v>0</v>
      </c>
      <c r="AS426" s="140"/>
      <c r="AT426" s="124">
        <f t="shared" si="1668"/>
        <v>0</v>
      </c>
      <c r="AU426" s="124"/>
      <c r="AV426" s="129"/>
      <c r="AW426" s="124"/>
      <c r="AX426" s="124"/>
      <c r="AY426" s="124"/>
      <c r="AZ426" s="124"/>
      <c r="BA426" s="124">
        <v>1205</v>
      </c>
      <c r="BB426" s="124">
        <f t="shared" si="1705"/>
        <v>21018383.609999999</v>
      </c>
      <c r="BC426" s="124"/>
      <c r="BD426" s="124"/>
      <c r="BE426" s="124"/>
      <c r="BF426" s="124"/>
      <c r="BG426" s="124"/>
      <c r="BH426" s="124"/>
      <c r="BI426" s="124"/>
      <c r="BJ426" s="124"/>
      <c r="BK426" s="124"/>
      <c r="BL426" s="124"/>
      <c r="BM426" s="124"/>
      <c r="BN426" s="124"/>
      <c r="BO426" s="124"/>
      <c r="BP426" s="124"/>
      <c r="BQ426" s="124"/>
      <c r="BR426" s="124"/>
      <c r="BS426" s="124"/>
      <c r="BT426" s="124">
        <f t="shared" si="1680"/>
        <v>0</v>
      </c>
      <c r="BU426" s="124"/>
      <c r="BV426" s="124"/>
      <c r="BW426" s="124"/>
      <c r="BX426" s="129"/>
      <c r="BY426" s="124"/>
      <c r="BZ426" s="124"/>
      <c r="CA426" s="124"/>
      <c r="CB426" s="124"/>
      <c r="CC426" s="124"/>
      <c r="CD426" s="124"/>
      <c r="CE426" s="124"/>
      <c r="CF426" s="124"/>
      <c r="CG426" s="124"/>
      <c r="CH426" s="124"/>
      <c r="CI426" s="124"/>
      <c r="CJ426" s="124"/>
      <c r="CK426" s="124"/>
      <c r="CL426" s="124"/>
      <c r="CM426" s="124"/>
      <c r="CN426" s="124"/>
      <c r="CO426" s="124"/>
      <c r="CP426" s="124"/>
      <c r="CQ426" s="124"/>
      <c r="CR426" s="124"/>
      <c r="CS426" s="124"/>
      <c r="CT426" s="124"/>
      <c r="CU426" s="124"/>
      <c r="CV426" s="124"/>
      <c r="CW426" s="124"/>
      <c r="CX426" s="124"/>
      <c r="CY426" s="140"/>
      <c r="CZ426" s="124"/>
      <c r="DA426" s="124"/>
      <c r="DB426" s="129"/>
      <c r="DC426" s="124">
        <v>0</v>
      </c>
      <c r="DD426" s="124">
        <f t="shared" si="1698"/>
        <v>0</v>
      </c>
      <c r="DE426" s="141"/>
      <c r="DF426" s="124"/>
      <c r="DG426" s="124"/>
      <c r="DH426" s="124"/>
      <c r="DI426" s="124"/>
      <c r="DJ426" s="124"/>
      <c r="DK426" s="124"/>
      <c r="DL426" s="129"/>
      <c r="DM426" s="124">
        <f t="shared" si="1703"/>
        <v>1205</v>
      </c>
      <c r="DN426" s="124">
        <f t="shared" si="1703"/>
        <v>21018383.609999999</v>
      </c>
    </row>
    <row r="427" spans="1:118" ht="45" customHeight="1" x14ac:dyDescent="0.25">
      <c r="A427" s="104"/>
      <c r="B427" s="135">
        <v>375</v>
      </c>
      <c r="C427" s="235" t="s">
        <v>922</v>
      </c>
      <c r="D427" s="118" t="s">
        <v>923</v>
      </c>
      <c r="E427" s="107">
        <f t="shared" si="1587"/>
        <v>23460</v>
      </c>
      <c r="F427" s="108">
        <v>23500</v>
      </c>
      <c r="G427" s="136">
        <v>0.84</v>
      </c>
      <c r="H427" s="120">
        <v>1</v>
      </c>
      <c r="I427" s="121"/>
      <c r="J427" s="121"/>
      <c r="K427" s="121"/>
      <c r="L427" s="121"/>
      <c r="M427" s="122">
        <v>1.4</v>
      </c>
      <c r="N427" s="122">
        <v>1.68</v>
      </c>
      <c r="O427" s="122">
        <v>2.23</v>
      </c>
      <c r="P427" s="123">
        <v>2.57</v>
      </c>
      <c r="Q427" s="124">
        <v>0</v>
      </c>
      <c r="R427" s="124">
        <f t="shared" si="1704"/>
        <v>0</v>
      </c>
      <c r="S427" s="124"/>
      <c r="T427" s="124">
        <f t="shared" si="1659"/>
        <v>0</v>
      </c>
      <c r="U427" s="124"/>
      <c r="V427" s="124"/>
      <c r="W427" s="124"/>
      <c r="X427" s="124">
        <f t="shared" si="1661"/>
        <v>0</v>
      </c>
      <c r="Y427" s="124"/>
      <c r="Z427" s="124">
        <f t="shared" si="1467"/>
        <v>0</v>
      </c>
      <c r="AA427" s="124"/>
      <c r="AB427" s="124"/>
      <c r="AC427" s="124"/>
      <c r="AD427" s="124"/>
      <c r="AE427" s="124"/>
      <c r="AF427" s="124"/>
      <c r="AG427" s="124"/>
      <c r="AH427" s="124"/>
      <c r="AI427" s="124"/>
      <c r="AJ427" s="124"/>
      <c r="AK427" s="125"/>
      <c r="AL427" s="124"/>
      <c r="AM427" s="124"/>
      <c r="AN427" s="124"/>
      <c r="AO427" s="124"/>
      <c r="AP427" s="124">
        <f t="shared" si="1666"/>
        <v>0</v>
      </c>
      <c r="AQ427" s="124"/>
      <c r="AR427" s="124">
        <f t="shared" si="1667"/>
        <v>0</v>
      </c>
      <c r="AS427" s="140"/>
      <c r="AT427" s="124">
        <f t="shared" si="1668"/>
        <v>0</v>
      </c>
      <c r="AU427" s="124"/>
      <c r="AV427" s="129"/>
      <c r="AW427" s="124"/>
      <c r="AX427" s="124"/>
      <c r="AY427" s="124"/>
      <c r="AZ427" s="124"/>
      <c r="BA427" s="124">
        <v>70</v>
      </c>
      <c r="BB427" s="124">
        <f t="shared" si="1705"/>
        <v>1738351.4400000002</v>
      </c>
      <c r="BC427" s="124"/>
      <c r="BD427" s="124"/>
      <c r="BE427" s="124"/>
      <c r="BF427" s="124"/>
      <c r="BG427" s="124"/>
      <c r="BH427" s="124"/>
      <c r="BI427" s="124"/>
      <c r="BJ427" s="124"/>
      <c r="BK427" s="124"/>
      <c r="BL427" s="124"/>
      <c r="BM427" s="124"/>
      <c r="BN427" s="124"/>
      <c r="BO427" s="124"/>
      <c r="BP427" s="124"/>
      <c r="BQ427" s="124"/>
      <c r="BR427" s="124"/>
      <c r="BS427" s="124"/>
      <c r="BT427" s="124">
        <f t="shared" si="1680"/>
        <v>0</v>
      </c>
      <c r="BU427" s="124"/>
      <c r="BV427" s="124"/>
      <c r="BW427" s="124"/>
      <c r="BX427" s="129"/>
      <c r="BY427" s="124"/>
      <c r="BZ427" s="124"/>
      <c r="CA427" s="124"/>
      <c r="CB427" s="124"/>
      <c r="CC427" s="124"/>
      <c r="CD427" s="124"/>
      <c r="CE427" s="124"/>
      <c r="CF427" s="124"/>
      <c r="CG427" s="124"/>
      <c r="CH427" s="124"/>
      <c r="CI427" s="124"/>
      <c r="CJ427" s="124"/>
      <c r="CK427" s="124"/>
      <c r="CL427" s="124"/>
      <c r="CM427" s="124"/>
      <c r="CN427" s="124"/>
      <c r="CO427" s="124"/>
      <c r="CP427" s="124"/>
      <c r="CQ427" s="124"/>
      <c r="CR427" s="124"/>
      <c r="CS427" s="124"/>
      <c r="CT427" s="124"/>
      <c r="CU427" s="124"/>
      <c r="CV427" s="124"/>
      <c r="CW427" s="124"/>
      <c r="CX427" s="124"/>
      <c r="CY427" s="140"/>
      <c r="CZ427" s="124"/>
      <c r="DA427" s="124"/>
      <c r="DB427" s="129"/>
      <c r="DC427" s="124">
        <v>0</v>
      </c>
      <c r="DD427" s="124">
        <f t="shared" si="1698"/>
        <v>0</v>
      </c>
      <c r="DE427" s="141"/>
      <c r="DF427" s="124"/>
      <c r="DG427" s="124"/>
      <c r="DH427" s="124"/>
      <c r="DI427" s="124"/>
      <c r="DJ427" s="124"/>
      <c r="DK427" s="124"/>
      <c r="DL427" s="129"/>
      <c r="DM427" s="124">
        <f t="shared" si="1703"/>
        <v>70</v>
      </c>
      <c r="DN427" s="124">
        <f t="shared" si="1703"/>
        <v>1738351.4400000002</v>
      </c>
    </row>
    <row r="428" spans="1:118" ht="45" customHeight="1" x14ac:dyDescent="0.25">
      <c r="A428" s="104"/>
      <c r="B428" s="135">
        <v>376</v>
      </c>
      <c r="C428" s="235" t="s">
        <v>924</v>
      </c>
      <c r="D428" s="118" t="s">
        <v>925</v>
      </c>
      <c r="E428" s="107">
        <f t="shared" si="1587"/>
        <v>23460</v>
      </c>
      <c r="F428" s="108">
        <v>23500</v>
      </c>
      <c r="G428" s="136">
        <v>1.17</v>
      </c>
      <c r="H428" s="120">
        <v>1</v>
      </c>
      <c r="I428" s="121"/>
      <c r="J428" s="121"/>
      <c r="K428" s="121"/>
      <c r="L428" s="121"/>
      <c r="M428" s="122">
        <v>1.4</v>
      </c>
      <c r="N428" s="122">
        <v>1.68</v>
      </c>
      <c r="O428" s="122">
        <v>2.23</v>
      </c>
      <c r="P428" s="123">
        <v>2.57</v>
      </c>
      <c r="Q428" s="124">
        <v>0</v>
      </c>
      <c r="R428" s="124">
        <f t="shared" si="1704"/>
        <v>0</v>
      </c>
      <c r="S428" s="124"/>
      <c r="T428" s="124">
        <f t="shared" si="1659"/>
        <v>0</v>
      </c>
      <c r="U428" s="124"/>
      <c r="V428" s="124"/>
      <c r="W428" s="124"/>
      <c r="X428" s="124">
        <f t="shared" si="1661"/>
        <v>0</v>
      </c>
      <c r="Y428" s="124"/>
      <c r="Z428" s="124">
        <f t="shared" si="1467"/>
        <v>0</v>
      </c>
      <c r="AA428" s="124"/>
      <c r="AB428" s="124"/>
      <c r="AC428" s="124"/>
      <c r="AD428" s="124"/>
      <c r="AE428" s="124"/>
      <c r="AF428" s="124"/>
      <c r="AG428" s="124"/>
      <c r="AH428" s="124"/>
      <c r="AI428" s="124"/>
      <c r="AJ428" s="124"/>
      <c r="AK428" s="125"/>
      <c r="AL428" s="124"/>
      <c r="AM428" s="124"/>
      <c r="AN428" s="124"/>
      <c r="AO428" s="124"/>
      <c r="AP428" s="124">
        <f t="shared" si="1666"/>
        <v>0</v>
      </c>
      <c r="AQ428" s="124"/>
      <c r="AR428" s="124">
        <f t="shared" si="1667"/>
        <v>0</v>
      </c>
      <c r="AS428" s="140"/>
      <c r="AT428" s="124">
        <f t="shared" si="1668"/>
        <v>0</v>
      </c>
      <c r="AU428" s="124"/>
      <c r="AV428" s="129"/>
      <c r="AW428" s="124"/>
      <c r="AX428" s="124"/>
      <c r="AY428" s="124"/>
      <c r="AZ428" s="124"/>
      <c r="BA428" s="124">
        <v>0</v>
      </c>
      <c r="BB428" s="124">
        <f t="shared" si="1705"/>
        <v>0</v>
      </c>
      <c r="BC428" s="124"/>
      <c r="BD428" s="124"/>
      <c r="BE428" s="124"/>
      <c r="BF428" s="124"/>
      <c r="BG428" s="124"/>
      <c r="BH428" s="124"/>
      <c r="BI428" s="124"/>
      <c r="BJ428" s="124"/>
      <c r="BK428" s="124"/>
      <c r="BL428" s="124"/>
      <c r="BM428" s="124"/>
      <c r="BN428" s="124"/>
      <c r="BO428" s="124"/>
      <c r="BP428" s="124"/>
      <c r="BQ428" s="124"/>
      <c r="BR428" s="124"/>
      <c r="BS428" s="124"/>
      <c r="BT428" s="124">
        <f t="shared" si="1680"/>
        <v>0</v>
      </c>
      <c r="BU428" s="124"/>
      <c r="BV428" s="124"/>
      <c r="BW428" s="124"/>
      <c r="BX428" s="129"/>
      <c r="BY428" s="124"/>
      <c r="BZ428" s="124"/>
      <c r="CA428" s="124"/>
      <c r="CB428" s="124"/>
      <c r="CC428" s="124"/>
      <c r="CD428" s="124"/>
      <c r="CE428" s="124"/>
      <c r="CF428" s="124"/>
      <c r="CG428" s="124"/>
      <c r="CH428" s="124"/>
      <c r="CI428" s="124"/>
      <c r="CJ428" s="124"/>
      <c r="CK428" s="124"/>
      <c r="CL428" s="124"/>
      <c r="CM428" s="124"/>
      <c r="CN428" s="124"/>
      <c r="CO428" s="124"/>
      <c r="CP428" s="124"/>
      <c r="CQ428" s="124"/>
      <c r="CR428" s="124"/>
      <c r="CS428" s="124"/>
      <c r="CT428" s="124"/>
      <c r="CU428" s="124"/>
      <c r="CV428" s="124"/>
      <c r="CW428" s="124"/>
      <c r="CX428" s="124"/>
      <c r="CY428" s="140"/>
      <c r="CZ428" s="124"/>
      <c r="DA428" s="124"/>
      <c r="DB428" s="129"/>
      <c r="DC428" s="124">
        <v>0</v>
      </c>
      <c r="DD428" s="124"/>
      <c r="DE428" s="141"/>
      <c r="DF428" s="124"/>
      <c r="DG428" s="124"/>
      <c r="DH428" s="124"/>
      <c r="DI428" s="124"/>
      <c r="DJ428" s="124"/>
      <c r="DK428" s="124"/>
      <c r="DL428" s="129"/>
      <c r="DM428" s="124">
        <f t="shared" si="1703"/>
        <v>0</v>
      </c>
      <c r="DN428" s="124">
        <f t="shared" si="1703"/>
        <v>0</v>
      </c>
    </row>
    <row r="429" spans="1:118" ht="30" customHeight="1" x14ac:dyDescent="0.25">
      <c r="A429" s="104"/>
      <c r="B429" s="135">
        <v>377</v>
      </c>
      <c r="C429" s="235" t="s">
        <v>926</v>
      </c>
      <c r="D429" s="118" t="s">
        <v>927</v>
      </c>
      <c r="E429" s="107">
        <f t="shared" si="1587"/>
        <v>23460</v>
      </c>
      <c r="F429" s="108">
        <v>23500</v>
      </c>
      <c r="G429" s="120">
        <v>1.5</v>
      </c>
      <c r="H429" s="120">
        <v>1</v>
      </c>
      <c r="I429" s="121"/>
      <c r="J429" s="121"/>
      <c r="K429" s="121"/>
      <c r="L429" s="121"/>
      <c r="M429" s="122">
        <v>1.4</v>
      </c>
      <c r="N429" s="122">
        <v>1.68</v>
      </c>
      <c r="O429" s="122">
        <v>2.23</v>
      </c>
      <c r="P429" s="123">
        <v>2.57</v>
      </c>
      <c r="Q429" s="124">
        <v>0</v>
      </c>
      <c r="R429" s="124">
        <f t="shared" si="1704"/>
        <v>0</v>
      </c>
      <c r="S429" s="124"/>
      <c r="T429" s="124">
        <f t="shared" si="1659"/>
        <v>0</v>
      </c>
      <c r="U429" s="124"/>
      <c r="V429" s="124">
        <f t="shared" ref="V429:V438" si="1706">(U429*$E429*$G429*$H429*$M429*$V$13)</f>
        <v>0</v>
      </c>
      <c r="W429" s="124"/>
      <c r="X429" s="124">
        <f t="shared" si="1661"/>
        <v>0</v>
      </c>
      <c r="Y429" s="124"/>
      <c r="Z429" s="124">
        <f t="shared" si="1467"/>
        <v>0</v>
      </c>
      <c r="AA429" s="124"/>
      <c r="AB429" s="124"/>
      <c r="AC429" s="124"/>
      <c r="AD429" s="124">
        <f>(AC429*$E429*$G429*$H429*$M429*$AD$13)</f>
        <v>0</v>
      </c>
      <c r="AE429" s="124"/>
      <c r="AF429" s="124"/>
      <c r="AG429" s="124"/>
      <c r="AH429" s="124">
        <f>(AG429*$E429*$G429*$H429*$M429*$AH$13)</f>
        <v>0</v>
      </c>
      <c r="AI429" s="124"/>
      <c r="AJ429" s="124"/>
      <c r="AK429" s="125"/>
      <c r="AL429" s="124">
        <f>(AK429*$E429*$G429*$H429*$M429*$AL$13)</f>
        <v>0</v>
      </c>
      <c r="AM429" s="124"/>
      <c r="AN429" s="124">
        <f>(AM429*$E429*$G429*$H429*$M429*$AN$13)</f>
        <v>0</v>
      </c>
      <c r="AO429" s="124"/>
      <c r="AP429" s="124">
        <f t="shared" si="1666"/>
        <v>0</v>
      </c>
      <c r="AQ429" s="124"/>
      <c r="AR429" s="124">
        <f t="shared" si="1667"/>
        <v>0</v>
      </c>
      <c r="AS429" s="140">
        <v>0</v>
      </c>
      <c r="AT429" s="124">
        <f t="shared" si="1668"/>
        <v>0</v>
      </c>
      <c r="AU429" s="124"/>
      <c r="AV429" s="129">
        <f>(AU429*$E429*$G429*$H429*$N429*$AV$13)</f>
        <v>0</v>
      </c>
      <c r="AW429" s="124"/>
      <c r="AX429" s="124">
        <f>(AW429*$E429*$G429*$H429*$M429*$AX$13)</f>
        <v>0</v>
      </c>
      <c r="AY429" s="124"/>
      <c r="AZ429" s="124">
        <f>(AY429*$E429*$G429*$H429*$M429*$AZ$13)</f>
        <v>0</v>
      </c>
      <c r="BA429" s="124">
        <v>160</v>
      </c>
      <c r="BB429" s="124">
        <f t="shared" si="1705"/>
        <v>7095311.9999999991</v>
      </c>
      <c r="BC429" s="124"/>
      <c r="BD429" s="124">
        <f>(BC429*$E429*$G429*$H429*$M429*$BD$13)</f>
        <v>0</v>
      </c>
      <c r="BE429" s="124"/>
      <c r="BF429" s="124">
        <f>(BE429*$E429*$G429*$H429*$M429*$BF$13)</f>
        <v>0</v>
      </c>
      <c r="BG429" s="124"/>
      <c r="BH429" s="124">
        <f>(BG429*$E429*$G429*$H429*$M429*$BH$13)</f>
        <v>0</v>
      </c>
      <c r="BI429" s="124"/>
      <c r="BJ429" s="124">
        <f>(BI429*$E429*$G429*$H429*$M429*$BJ$13)</f>
        <v>0</v>
      </c>
      <c r="BK429" s="124"/>
      <c r="BL429" s="124">
        <f>(BK429*$E429*$G429*$H429*$N429*$BL$13)</f>
        <v>0</v>
      </c>
      <c r="BM429" s="124"/>
      <c r="BN429" s="124">
        <f>(BM429*$E429*$G429*$H429*$N429*$BN$13)</f>
        <v>0</v>
      </c>
      <c r="BO429" s="124"/>
      <c r="BP429" s="124">
        <f>(BO429*$E429*$G429*$H429*$N429*$BP$13)</f>
        <v>0</v>
      </c>
      <c r="BQ429" s="124"/>
      <c r="BR429" s="124">
        <f>(BQ429*$E429*$G429*$H429*$N429*$BR$13)</f>
        <v>0</v>
      </c>
      <c r="BS429" s="124"/>
      <c r="BT429" s="124">
        <f t="shared" si="1680"/>
        <v>0</v>
      </c>
      <c r="BU429" s="124"/>
      <c r="BV429" s="124">
        <f>(BU429*$E429*$G429*$H429*$N429*$BV$13)</f>
        <v>0</v>
      </c>
      <c r="BW429" s="124"/>
      <c r="BX429" s="129">
        <f>(BW429*$E429*$G429*$H429*$N429*$BX$13)</f>
        <v>0</v>
      </c>
      <c r="BY429" s="124"/>
      <c r="BZ429" s="124">
        <f>(BY429*$E429*$G429*$H429*$M429*$BZ$13)</f>
        <v>0</v>
      </c>
      <c r="CA429" s="124"/>
      <c r="CB429" s="124">
        <f>(CA429*$E429*$G429*$H429*$M429*$CB$13)</f>
        <v>0</v>
      </c>
      <c r="CC429" s="124"/>
      <c r="CD429" s="124">
        <f>(CC429*$E429*$G429*$H429*$M429*$CD$13)</f>
        <v>0</v>
      </c>
      <c r="CE429" s="124"/>
      <c r="CF429" s="124">
        <f>(CE429*$E429*$G429*$H429*$N429*$CF$13)</f>
        <v>0</v>
      </c>
      <c r="CG429" s="124"/>
      <c r="CH429" s="124">
        <f>(CG429*$E429*$G429*$H429*$M429*$CH$13)</f>
        <v>0</v>
      </c>
      <c r="CI429" s="124"/>
      <c r="CJ429" s="124">
        <f>(CI429*$E429*$G429*$H429*$M429*$CJ$13)</f>
        <v>0</v>
      </c>
      <c r="CK429" s="124"/>
      <c r="CL429" s="124">
        <f>(CK429*$E429*$G429*$H429*$M429*$CL$13)</f>
        <v>0</v>
      </c>
      <c r="CM429" s="124"/>
      <c r="CN429" s="124">
        <f>(CM429*$E429*$G429*$H429*$M429*$CN$13)</f>
        <v>0</v>
      </c>
      <c r="CO429" s="124"/>
      <c r="CP429" s="124">
        <f>(CO429*$E429*$G429*$H429*$M429*$CP$13)</f>
        <v>0</v>
      </c>
      <c r="CQ429" s="124"/>
      <c r="CR429" s="124">
        <f>(CQ429*$E429*$G429*$H429*$M429*$CR$13)</f>
        <v>0</v>
      </c>
      <c r="CS429" s="124"/>
      <c r="CT429" s="124">
        <f>(CS429*$E429*$G429*$H429*$N429*$CT$13)</f>
        <v>0</v>
      </c>
      <c r="CU429" s="124"/>
      <c r="CV429" s="124">
        <f>(CU429*$E429*$G429*$H429*$N429*$CV$13)</f>
        <v>0</v>
      </c>
      <c r="CW429" s="124"/>
      <c r="CX429" s="124">
        <f>(CW429*$E429*$G429*$H429*$N429*$CX$13)</f>
        <v>0</v>
      </c>
      <c r="CY429" s="140">
        <v>0</v>
      </c>
      <c r="CZ429" s="124">
        <f>(CY429*$E429*$G429*$H429*$N429*$CZ$13)</f>
        <v>0</v>
      </c>
      <c r="DA429" s="124"/>
      <c r="DB429" s="129">
        <f>(DA429*$E429*$G429*$H429*$N429*$DB$13)</f>
        <v>0</v>
      </c>
      <c r="DC429" s="124">
        <v>0</v>
      </c>
      <c r="DD429" s="124">
        <f>(DC429*$E429*$G429*$H429*$N429*$DD$13)</f>
        <v>0</v>
      </c>
      <c r="DE429" s="141"/>
      <c r="DF429" s="124">
        <f>(DE429*$E429*$G429*$H429*$N429*$DF$13)</f>
        <v>0</v>
      </c>
      <c r="DG429" s="124"/>
      <c r="DH429" s="124">
        <f>(DG429*$E429*$G429*$H429*$N429*$DH$13)</f>
        <v>0</v>
      </c>
      <c r="DI429" s="124"/>
      <c r="DJ429" s="124">
        <f>(DI429*$E429*$G429*$H429*$O429*$DJ$13)</f>
        <v>0</v>
      </c>
      <c r="DK429" s="124"/>
      <c r="DL429" s="129">
        <f>(DK429*$E429*$G429*$H429*$P429*$DL$13)</f>
        <v>0</v>
      </c>
      <c r="DM429" s="124">
        <f t="shared" si="1703"/>
        <v>160</v>
      </c>
      <c r="DN429" s="124">
        <f t="shared" si="1703"/>
        <v>7095311.9999999991</v>
      </c>
    </row>
    <row r="430" spans="1:118" ht="45" customHeight="1" x14ac:dyDescent="0.25">
      <c r="A430" s="104"/>
      <c r="B430" s="135">
        <v>378</v>
      </c>
      <c r="C430" s="235" t="s">
        <v>928</v>
      </c>
      <c r="D430" s="118" t="s">
        <v>929</v>
      </c>
      <c r="E430" s="107">
        <f t="shared" si="1587"/>
        <v>23460</v>
      </c>
      <c r="F430" s="108">
        <v>23500</v>
      </c>
      <c r="G430" s="120">
        <v>1.8</v>
      </c>
      <c r="H430" s="120">
        <v>1</v>
      </c>
      <c r="I430" s="121"/>
      <c r="J430" s="121"/>
      <c r="K430" s="121"/>
      <c r="L430" s="121"/>
      <c r="M430" s="122">
        <v>1.4</v>
      </c>
      <c r="N430" s="122">
        <v>1.68</v>
      </c>
      <c r="O430" s="122">
        <v>2.23</v>
      </c>
      <c r="P430" s="123">
        <v>2.57</v>
      </c>
      <c r="Q430" s="124">
        <v>0</v>
      </c>
      <c r="R430" s="124">
        <f t="shared" si="1704"/>
        <v>0</v>
      </c>
      <c r="S430" s="124"/>
      <c r="T430" s="124">
        <f t="shared" si="1659"/>
        <v>0</v>
      </c>
      <c r="U430" s="124"/>
      <c r="V430" s="124">
        <f t="shared" si="1706"/>
        <v>0</v>
      </c>
      <c r="W430" s="124"/>
      <c r="X430" s="124">
        <f t="shared" si="1661"/>
        <v>0</v>
      </c>
      <c r="Y430" s="124"/>
      <c r="Z430" s="124">
        <f t="shared" si="1467"/>
        <v>0</v>
      </c>
      <c r="AA430" s="124"/>
      <c r="AB430" s="124"/>
      <c r="AC430" s="124"/>
      <c r="AD430" s="124">
        <f>(AC430*$E430*$G430*$H430*$M430*$AD$13)</f>
        <v>0</v>
      </c>
      <c r="AE430" s="124"/>
      <c r="AF430" s="124"/>
      <c r="AG430" s="124"/>
      <c r="AH430" s="124">
        <f>(AG430*$E430*$G430*$H430*$M430*$AH$13)</f>
        <v>0</v>
      </c>
      <c r="AI430" s="124"/>
      <c r="AJ430" s="124"/>
      <c r="AK430" s="125"/>
      <c r="AL430" s="124">
        <f>(AK430*$E430*$G430*$H430*$M430*$AL$13)</f>
        <v>0</v>
      </c>
      <c r="AM430" s="124"/>
      <c r="AN430" s="124">
        <f>(AM430*$E430*$G430*$H430*$M430*$AN$13)</f>
        <v>0</v>
      </c>
      <c r="AO430" s="124"/>
      <c r="AP430" s="124">
        <f t="shared" si="1666"/>
        <v>0</v>
      </c>
      <c r="AQ430" s="124"/>
      <c r="AR430" s="124">
        <f t="shared" si="1667"/>
        <v>0</v>
      </c>
      <c r="AS430" s="140">
        <v>0</v>
      </c>
      <c r="AT430" s="124">
        <f t="shared" si="1668"/>
        <v>0</v>
      </c>
      <c r="AU430" s="124"/>
      <c r="AV430" s="129">
        <f>(AU430*$E430*$G430*$H430*$N430*$AV$13)</f>
        <v>0</v>
      </c>
      <c r="AW430" s="124"/>
      <c r="AX430" s="124">
        <f>(AW430*$E430*$G430*$H430*$M430*$AX$13)</f>
        <v>0</v>
      </c>
      <c r="AY430" s="124"/>
      <c r="AZ430" s="124">
        <f>(AY430*$E430*$G430*$H430*$M430*$AZ$13)</f>
        <v>0</v>
      </c>
      <c r="BA430" s="124">
        <v>0</v>
      </c>
      <c r="BB430" s="124">
        <f t="shared" si="1705"/>
        <v>0</v>
      </c>
      <c r="BC430" s="124"/>
      <c r="BD430" s="124">
        <f>(BC430*$E430*$G430*$H430*$M430*$BD$13)</f>
        <v>0</v>
      </c>
      <c r="BE430" s="124"/>
      <c r="BF430" s="124">
        <f>(BE430*$E430*$G430*$H430*$M430*$BF$13)</f>
        <v>0</v>
      </c>
      <c r="BG430" s="124"/>
      <c r="BH430" s="124">
        <f>(BG430*$E430*$G430*$H430*$M430*$BH$13)</f>
        <v>0</v>
      </c>
      <c r="BI430" s="124"/>
      <c r="BJ430" s="124">
        <f>(BI430*$E430*$G430*$H430*$M430*$BJ$13)</f>
        <v>0</v>
      </c>
      <c r="BK430" s="124"/>
      <c r="BL430" s="124">
        <f>(BK430*$E430*$G430*$H430*$N430*$BL$13)</f>
        <v>0</v>
      </c>
      <c r="BM430" s="124"/>
      <c r="BN430" s="124">
        <f>(BM430*$E430*$G430*$H430*$N430*$BN$13)</f>
        <v>0</v>
      </c>
      <c r="BO430" s="124"/>
      <c r="BP430" s="124">
        <f>(BO430*$E430*$G430*$H430*$N430*$BP$13)</f>
        <v>0</v>
      </c>
      <c r="BQ430" s="124"/>
      <c r="BR430" s="124">
        <f>(BQ430*$E430*$G430*$H430*$N430*$BR$13)</f>
        <v>0</v>
      </c>
      <c r="BS430" s="124"/>
      <c r="BT430" s="124">
        <f t="shared" si="1680"/>
        <v>0</v>
      </c>
      <c r="BU430" s="124"/>
      <c r="BV430" s="124">
        <f>(BU430*$E430*$G430*$H430*$N430*$BV$13)</f>
        <v>0</v>
      </c>
      <c r="BW430" s="124"/>
      <c r="BX430" s="129">
        <f>(BW430*$E430*$G430*$H430*$N430*$BX$13)</f>
        <v>0</v>
      </c>
      <c r="BY430" s="124"/>
      <c r="BZ430" s="124">
        <f>(BY430*$E430*$G430*$H430*$M430*$BZ$13)</f>
        <v>0</v>
      </c>
      <c r="CA430" s="124"/>
      <c r="CB430" s="124">
        <f>(CA430*$E430*$G430*$H430*$M430*$CB$13)</f>
        <v>0</v>
      </c>
      <c r="CC430" s="124"/>
      <c r="CD430" s="124">
        <f>(CC430*$E430*$G430*$H430*$M430*$CD$13)</f>
        <v>0</v>
      </c>
      <c r="CE430" s="124"/>
      <c r="CF430" s="124">
        <f>(CE430*$E430*$G430*$H430*$N430*$CF$13)</f>
        <v>0</v>
      </c>
      <c r="CG430" s="124"/>
      <c r="CH430" s="124">
        <f>(CG430*$E430*$G430*$H430*$M430*$CH$13)</f>
        <v>0</v>
      </c>
      <c r="CI430" s="124"/>
      <c r="CJ430" s="124">
        <f>(CI430*$E430*$G430*$H430*$M430*$CJ$13)</f>
        <v>0</v>
      </c>
      <c r="CK430" s="124"/>
      <c r="CL430" s="124">
        <f>(CK430*$E430*$G430*$H430*$M430*$CL$13)</f>
        <v>0</v>
      </c>
      <c r="CM430" s="124"/>
      <c r="CN430" s="124">
        <f>(CM430*$E430*$G430*$H430*$M430*$CN$13)</f>
        <v>0</v>
      </c>
      <c r="CO430" s="124"/>
      <c r="CP430" s="124">
        <f>(CO430*$E430*$G430*$H430*$M430*$CP$13)</f>
        <v>0</v>
      </c>
      <c r="CQ430" s="124"/>
      <c r="CR430" s="124">
        <f>(CQ430*$E430*$G430*$H430*$M430*$CR$13)</f>
        <v>0</v>
      </c>
      <c r="CS430" s="124"/>
      <c r="CT430" s="124">
        <f>(CS430*$E430*$G430*$H430*$N430*$CT$13)</f>
        <v>0</v>
      </c>
      <c r="CU430" s="124"/>
      <c r="CV430" s="124">
        <f>(CU430*$E430*$G430*$H430*$N430*$CV$13)</f>
        <v>0</v>
      </c>
      <c r="CW430" s="124"/>
      <c r="CX430" s="124">
        <f>(CW430*$E430*$G430*$H430*$N430*$CX$13)</f>
        <v>0</v>
      </c>
      <c r="CY430" s="140">
        <v>0</v>
      </c>
      <c r="CZ430" s="124">
        <f>(CY430*$E430*$G430*$H430*$N430*$CZ$13)</f>
        <v>0</v>
      </c>
      <c r="DA430" s="124"/>
      <c r="DB430" s="129">
        <f>(DA430*$E430*$G430*$H430*$N430*$DB$13)</f>
        <v>0</v>
      </c>
      <c r="DC430" s="124">
        <v>0</v>
      </c>
      <c r="DD430" s="124">
        <f>(DC430*$E430*$G430*$H430*$N430*$DD$13)</f>
        <v>0</v>
      </c>
      <c r="DE430" s="141"/>
      <c r="DF430" s="124">
        <f>(DE430*$E430*$G430*$H430*$N430*$DF$13)</f>
        <v>0</v>
      </c>
      <c r="DG430" s="124"/>
      <c r="DH430" s="124">
        <f>(DG430*$E430*$G430*$H430*$N430*$DH$13)</f>
        <v>0</v>
      </c>
      <c r="DI430" s="124"/>
      <c r="DJ430" s="124">
        <f>(DI430*$E430*$G430*$H430*$O430*$DJ$13)</f>
        <v>0</v>
      </c>
      <c r="DK430" s="124"/>
      <c r="DL430" s="129">
        <f>(DK430*$E430*$G430*$H430*$P430*$DL$13)</f>
        <v>0</v>
      </c>
      <c r="DM430" s="124">
        <f t="shared" si="1703"/>
        <v>0</v>
      </c>
      <c r="DN430" s="124">
        <f t="shared" si="1703"/>
        <v>0</v>
      </c>
    </row>
    <row r="431" spans="1:118" ht="60" customHeight="1" x14ac:dyDescent="0.25">
      <c r="A431" s="104"/>
      <c r="B431" s="135">
        <v>379</v>
      </c>
      <c r="C431" s="235" t="s">
        <v>930</v>
      </c>
      <c r="D431" s="118" t="s">
        <v>931</v>
      </c>
      <c r="E431" s="107">
        <f t="shared" si="1587"/>
        <v>23460</v>
      </c>
      <c r="F431" s="108">
        <v>23500</v>
      </c>
      <c r="G431" s="136">
        <v>4.8099999999999996</v>
      </c>
      <c r="H431" s="120">
        <v>1</v>
      </c>
      <c r="I431" s="121"/>
      <c r="J431" s="121"/>
      <c r="K431" s="121"/>
      <c r="L431" s="121"/>
      <c r="M431" s="122">
        <v>1.4</v>
      </c>
      <c r="N431" s="122">
        <v>1.68</v>
      </c>
      <c r="O431" s="122">
        <v>2.23</v>
      </c>
      <c r="P431" s="123">
        <v>2.57</v>
      </c>
      <c r="Q431" s="124">
        <v>0</v>
      </c>
      <c r="R431" s="124">
        <f t="shared" si="1704"/>
        <v>0</v>
      </c>
      <c r="S431" s="124"/>
      <c r="T431" s="124">
        <f t="shared" si="1659"/>
        <v>0</v>
      </c>
      <c r="U431" s="124"/>
      <c r="V431" s="124">
        <f t="shared" si="1706"/>
        <v>0</v>
      </c>
      <c r="W431" s="124"/>
      <c r="X431" s="124">
        <f t="shared" si="1661"/>
        <v>0</v>
      </c>
      <c r="Y431" s="124"/>
      <c r="Z431" s="124">
        <f t="shared" si="1467"/>
        <v>0</v>
      </c>
      <c r="AA431" s="124"/>
      <c r="AB431" s="124"/>
      <c r="AC431" s="124"/>
      <c r="AD431" s="124">
        <f>(AC431*$E431*$G431*$H431*$M431*$AD$13)</f>
        <v>0</v>
      </c>
      <c r="AE431" s="124"/>
      <c r="AF431" s="124"/>
      <c r="AG431" s="124"/>
      <c r="AH431" s="124">
        <f>(AG431*$E431*$G431*$H431*$M431*$AH$13)</f>
        <v>0</v>
      </c>
      <c r="AI431" s="124"/>
      <c r="AJ431" s="124"/>
      <c r="AK431" s="125"/>
      <c r="AL431" s="124">
        <f>(AK431*$E431*$G431*$H431*$M431*$AL$13)</f>
        <v>0</v>
      </c>
      <c r="AM431" s="124"/>
      <c r="AN431" s="124">
        <f>(AM431*$E431*$G431*$H431*$M431*$AN$13)</f>
        <v>0</v>
      </c>
      <c r="AO431" s="124"/>
      <c r="AP431" s="124">
        <f t="shared" si="1666"/>
        <v>0</v>
      </c>
      <c r="AQ431" s="124"/>
      <c r="AR431" s="124">
        <f t="shared" si="1667"/>
        <v>0</v>
      </c>
      <c r="AS431" s="140">
        <v>0</v>
      </c>
      <c r="AT431" s="124">
        <f t="shared" si="1668"/>
        <v>0</v>
      </c>
      <c r="AU431" s="124"/>
      <c r="AV431" s="129">
        <f>(AU431*$E431*$G431*$H431*$N431*$AV$13)</f>
        <v>0</v>
      </c>
      <c r="AW431" s="124"/>
      <c r="AX431" s="124">
        <f>(AW431*$E431*$G431*$H431*$M431*$AX$13)</f>
        <v>0</v>
      </c>
      <c r="AY431" s="124"/>
      <c r="AZ431" s="124">
        <f>(AY431*$E431*$G431*$H431*$M431*$AZ$13)</f>
        <v>0</v>
      </c>
      <c r="BA431" s="124">
        <v>0</v>
      </c>
      <c r="BB431" s="124">
        <f t="shared" si="1705"/>
        <v>0</v>
      </c>
      <c r="BC431" s="124"/>
      <c r="BD431" s="124">
        <f>(BC431*$E431*$G431*$H431*$M431*$BD$13)</f>
        <v>0</v>
      </c>
      <c r="BE431" s="124"/>
      <c r="BF431" s="124">
        <f>(BE431*$E431*$G431*$H431*$M431*$BF$13)</f>
        <v>0</v>
      </c>
      <c r="BG431" s="124"/>
      <c r="BH431" s="124">
        <f>(BG431*$E431*$G431*$H431*$M431*$BH$13)</f>
        <v>0</v>
      </c>
      <c r="BI431" s="124"/>
      <c r="BJ431" s="124">
        <f>(BI431*$E431*$G431*$H431*$M431*$BJ$13)</f>
        <v>0</v>
      </c>
      <c r="BK431" s="124"/>
      <c r="BL431" s="124">
        <f>(BK431*$E431*$G431*$H431*$N431*$BL$13)</f>
        <v>0</v>
      </c>
      <c r="BM431" s="124"/>
      <c r="BN431" s="124">
        <f>(BM431*$E431*$G431*$H431*$N431*$BN$13)</f>
        <v>0</v>
      </c>
      <c r="BO431" s="124"/>
      <c r="BP431" s="124">
        <f>(BO431*$E431*$G431*$H431*$N431*$BP$13)</f>
        <v>0</v>
      </c>
      <c r="BQ431" s="124"/>
      <c r="BR431" s="124">
        <f>(BQ431*$E431*$G431*$H431*$N431*$BR$13)</f>
        <v>0</v>
      </c>
      <c r="BS431" s="124"/>
      <c r="BT431" s="124">
        <f t="shared" si="1680"/>
        <v>0</v>
      </c>
      <c r="BU431" s="124"/>
      <c r="BV431" s="124">
        <f>(BU431*$E431*$G431*$H431*$N431*$BV$13)</f>
        <v>0</v>
      </c>
      <c r="BW431" s="124"/>
      <c r="BX431" s="129">
        <f>(BW431*$E431*$G431*$H431*$N431*$BX$13)</f>
        <v>0</v>
      </c>
      <c r="BY431" s="124"/>
      <c r="BZ431" s="124">
        <f>(BY431*$E431*$G431*$H431*$M431*$BZ$13)</f>
        <v>0</v>
      </c>
      <c r="CA431" s="124"/>
      <c r="CB431" s="124">
        <f>(CA431*$E431*$G431*$H431*$M431*$CB$13)</f>
        <v>0</v>
      </c>
      <c r="CC431" s="124"/>
      <c r="CD431" s="124">
        <f>(CC431*$E431*$G431*$H431*$M431*$CD$13)</f>
        <v>0</v>
      </c>
      <c r="CE431" s="124"/>
      <c r="CF431" s="124">
        <f>(CE431*$E431*$G431*$H431*$N431*$CF$13)</f>
        <v>0</v>
      </c>
      <c r="CG431" s="124"/>
      <c r="CH431" s="124">
        <f>(CG431*$E431*$G431*$H431*$M431*$CH$13)</f>
        <v>0</v>
      </c>
      <c r="CI431" s="124"/>
      <c r="CJ431" s="124">
        <f>(CI431*$E431*$G431*$H431*$M431*$CJ$13)</f>
        <v>0</v>
      </c>
      <c r="CK431" s="124"/>
      <c r="CL431" s="124">
        <f>(CK431*$E431*$G431*$H431*$M431*$CL$13)</f>
        <v>0</v>
      </c>
      <c r="CM431" s="124"/>
      <c r="CN431" s="124">
        <f>(CM431*$E431*$G431*$H431*$M431*$CN$13)</f>
        <v>0</v>
      </c>
      <c r="CO431" s="124"/>
      <c r="CP431" s="124">
        <f>(CO431*$E431*$G431*$H431*$M431*$CP$13)</f>
        <v>0</v>
      </c>
      <c r="CQ431" s="124"/>
      <c r="CR431" s="124">
        <f>(CQ431*$E431*$G431*$H431*$M431*$CR$13)</f>
        <v>0</v>
      </c>
      <c r="CS431" s="124"/>
      <c r="CT431" s="124">
        <f>(CS431*$E431*$G431*$H431*$N431*$CT$13)</f>
        <v>0</v>
      </c>
      <c r="CU431" s="124"/>
      <c r="CV431" s="124">
        <f>(CU431*$E431*$G431*$H431*$N431*$CV$13)</f>
        <v>0</v>
      </c>
      <c r="CW431" s="124"/>
      <c r="CX431" s="124">
        <f>(CW431*$E431*$G431*$H431*$N431*$CX$13)</f>
        <v>0</v>
      </c>
      <c r="CY431" s="140">
        <v>0</v>
      </c>
      <c r="CZ431" s="124">
        <f>(CY431*$E431*$G431*$H431*$N431*$CZ$13)</f>
        <v>0</v>
      </c>
      <c r="DA431" s="124"/>
      <c r="DB431" s="129">
        <f>(DA431*$E431*$G431*$H431*$N431*$DB$13)</f>
        <v>0</v>
      </c>
      <c r="DC431" s="124">
        <v>0</v>
      </c>
      <c r="DD431" s="124">
        <f>(DC431*$E431*$G431*$H431*$N431*$DD$13)</f>
        <v>0</v>
      </c>
      <c r="DE431" s="141"/>
      <c r="DF431" s="124">
        <f>(DE431*$E431*$G431*$H431*$N431*$DF$13)</f>
        <v>0</v>
      </c>
      <c r="DG431" s="124"/>
      <c r="DH431" s="124">
        <f>(DG431*$E431*$G431*$H431*$N431*$DH$13)</f>
        <v>0</v>
      </c>
      <c r="DI431" s="124"/>
      <c r="DJ431" s="124">
        <f>(DI431*$E431*$G431*$H431*$O431*$DJ$13)</f>
        <v>0</v>
      </c>
      <c r="DK431" s="124"/>
      <c r="DL431" s="129">
        <f>(DK431*$E431*$G431*$H431*$P431*$DL$13)</f>
        <v>0</v>
      </c>
      <c r="DM431" s="124">
        <f t="shared" si="1703"/>
        <v>0</v>
      </c>
      <c r="DN431" s="124">
        <f t="shared" si="1703"/>
        <v>0</v>
      </c>
    </row>
    <row r="432" spans="1:118" ht="30" customHeight="1" x14ac:dyDescent="0.25">
      <c r="A432" s="104"/>
      <c r="B432" s="135">
        <v>380</v>
      </c>
      <c r="C432" s="235" t="s">
        <v>932</v>
      </c>
      <c r="D432" s="118" t="s">
        <v>933</v>
      </c>
      <c r="E432" s="107">
        <f t="shared" si="1587"/>
        <v>23460</v>
      </c>
      <c r="F432" s="108">
        <v>23500</v>
      </c>
      <c r="G432" s="136">
        <v>2.75</v>
      </c>
      <c r="H432" s="120">
        <v>1</v>
      </c>
      <c r="I432" s="121"/>
      <c r="J432" s="121"/>
      <c r="K432" s="121"/>
      <c r="L432" s="121"/>
      <c r="M432" s="122">
        <v>1.4</v>
      </c>
      <c r="N432" s="122">
        <v>1.68</v>
      </c>
      <c r="O432" s="122">
        <v>2.23</v>
      </c>
      <c r="P432" s="123">
        <v>2.57</v>
      </c>
      <c r="Q432" s="124">
        <v>0</v>
      </c>
      <c r="R432" s="124">
        <f t="shared" si="1704"/>
        <v>0</v>
      </c>
      <c r="S432" s="124"/>
      <c r="T432" s="124">
        <f t="shared" si="1659"/>
        <v>0</v>
      </c>
      <c r="U432" s="124"/>
      <c r="V432" s="124">
        <f t="shared" si="1706"/>
        <v>0</v>
      </c>
      <c r="W432" s="124"/>
      <c r="X432" s="124">
        <f t="shared" si="1661"/>
        <v>0</v>
      </c>
      <c r="Y432" s="124"/>
      <c r="Z432" s="124">
        <f t="shared" si="1467"/>
        <v>0</v>
      </c>
      <c r="AA432" s="124"/>
      <c r="AB432" s="124"/>
      <c r="AC432" s="124"/>
      <c r="AD432" s="124">
        <f>(AC432*$E432*$G432*$H432*$M432*$AD$13)</f>
        <v>0</v>
      </c>
      <c r="AE432" s="124"/>
      <c r="AF432" s="124"/>
      <c r="AG432" s="124"/>
      <c r="AH432" s="124">
        <f>(AG432*$E432*$G432*$H432*$M432*$AH$13)</f>
        <v>0</v>
      </c>
      <c r="AI432" s="124"/>
      <c r="AJ432" s="124"/>
      <c r="AK432" s="125"/>
      <c r="AL432" s="124">
        <f>(AK432*$E432*$G432*$H432*$M432*$AL$13)</f>
        <v>0</v>
      </c>
      <c r="AM432" s="124"/>
      <c r="AN432" s="124">
        <f>(AM432*$E432*$G432*$H432*$M432*$AN$13)</f>
        <v>0</v>
      </c>
      <c r="AO432" s="124"/>
      <c r="AP432" s="124">
        <f t="shared" si="1666"/>
        <v>0</v>
      </c>
      <c r="AQ432" s="124"/>
      <c r="AR432" s="124">
        <f t="shared" si="1667"/>
        <v>0</v>
      </c>
      <c r="AS432" s="140">
        <v>0</v>
      </c>
      <c r="AT432" s="124">
        <f t="shared" si="1668"/>
        <v>0</v>
      </c>
      <c r="AU432" s="124"/>
      <c r="AV432" s="129">
        <f>(AU432*$E432*$G432*$H432*$N432*$AV$13)</f>
        <v>0</v>
      </c>
      <c r="AW432" s="124"/>
      <c r="AX432" s="124">
        <f>(AW432*$E432*$G432*$H432*$M432*$AX$13)</f>
        <v>0</v>
      </c>
      <c r="AY432" s="124"/>
      <c r="AZ432" s="124">
        <f>(AY432*$E432*$G432*$H432*$M432*$AZ$13)</f>
        <v>0</v>
      </c>
      <c r="BA432" s="124">
        <v>600</v>
      </c>
      <c r="BB432" s="124">
        <f t="shared" si="1705"/>
        <v>48780270</v>
      </c>
      <c r="BC432" s="124"/>
      <c r="BD432" s="124">
        <f>(BC432*$E432*$G432*$H432*$M432*$BD$13)</f>
        <v>0</v>
      </c>
      <c r="BE432" s="124"/>
      <c r="BF432" s="124">
        <f>(BE432*$E432*$G432*$H432*$M432*$BF$13)</f>
        <v>0</v>
      </c>
      <c r="BG432" s="124"/>
      <c r="BH432" s="124">
        <f>(BG432*$E432*$G432*$H432*$M432*$BH$13)</f>
        <v>0</v>
      </c>
      <c r="BI432" s="124"/>
      <c r="BJ432" s="124">
        <f>(BI432*$E432*$G432*$H432*$M432*$BJ$13)</f>
        <v>0</v>
      </c>
      <c r="BK432" s="124"/>
      <c r="BL432" s="124">
        <f>(BK432*$E432*$G432*$H432*$N432*$BL$13)</f>
        <v>0</v>
      </c>
      <c r="BM432" s="124"/>
      <c r="BN432" s="124">
        <f>(BM432*$E432*$G432*$H432*$N432*$BN$13)</f>
        <v>0</v>
      </c>
      <c r="BO432" s="124"/>
      <c r="BP432" s="124">
        <f>(BO432*$E432*$G432*$H432*$N432*$BP$13)</f>
        <v>0</v>
      </c>
      <c r="BQ432" s="124"/>
      <c r="BR432" s="124">
        <f>(BQ432*$E432*$G432*$H432*$N432*$BR$13)</f>
        <v>0</v>
      </c>
      <c r="BS432" s="124"/>
      <c r="BT432" s="124">
        <f t="shared" si="1680"/>
        <v>0</v>
      </c>
      <c r="BU432" s="124"/>
      <c r="BV432" s="124">
        <f>(BU432*$E432*$G432*$H432*$N432*$BV$13)</f>
        <v>0</v>
      </c>
      <c r="BW432" s="124"/>
      <c r="BX432" s="129">
        <f>(BW432*$E432*$G432*$H432*$N432*$BX$13)</f>
        <v>0</v>
      </c>
      <c r="BY432" s="124"/>
      <c r="BZ432" s="124">
        <f>(BY432*$E432*$G432*$H432*$M432*$BZ$13)</f>
        <v>0</v>
      </c>
      <c r="CA432" s="124"/>
      <c r="CB432" s="124">
        <f>(CA432*$E432*$G432*$H432*$M432*$CB$13)</f>
        <v>0</v>
      </c>
      <c r="CC432" s="124"/>
      <c r="CD432" s="124">
        <f>(CC432*$E432*$G432*$H432*$M432*$CD$13)</f>
        <v>0</v>
      </c>
      <c r="CE432" s="124"/>
      <c r="CF432" s="124">
        <f>(CE432*$E432*$G432*$H432*$N432*$CF$13)</f>
        <v>0</v>
      </c>
      <c r="CG432" s="124"/>
      <c r="CH432" s="124">
        <f>(CG432*$E432*$G432*$H432*$M432*$CH$13)</f>
        <v>0</v>
      </c>
      <c r="CI432" s="124"/>
      <c r="CJ432" s="124">
        <f>(CI432*$E432*$G432*$H432*$M432*$CJ$13)</f>
        <v>0</v>
      </c>
      <c r="CK432" s="124"/>
      <c r="CL432" s="124">
        <f>(CK432*$E432*$G432*$H432*$M432*$CL$13)</f>
        <v>0</v>
      </c>
      <c r="CM432" s="124"/>
      <c r="CN432" s="124">
        <f>(CM432*$E432*$G432*$H432*$M432*$CN$13)</f>
        <v>0</v>
      </c>
      <c r="CO432" s="124"/>
      <c r="CP432" s="124">
        <f>(CO432*$E432*$G432*$H432*$M432*$CP$13)</f>
        <v>0</v>
      </c>
      <c r="CQ432" s="124"/>
      <c r="CR432" s="124">
        <f>(CQ432*$E432*$G432*$H432*$M432*$CR$13)</f>
        <v>0</v>
      </c>
      <c r="CS432" s="124"/>
      <c r="CT432" s="124">
        <f>(CS432*$E432*$G432*$H432*$N432*$CT$13)</f>
        <v>0</v>
      </c>
      <c r="CU432" s="124"/>
      <c r="CV432" s="124">
        <f>(CU432*$E432*$G432*$H432*$N432*$CV$13)</f>
        <v>0</v>
      </c>
      <c r="CW432" s="124"/>
      <c r="CX432" s="124">
        <f>(CW432*$E432*$G432*$H432*$N432*$CX$13)</f>
        <v>0</v>
      </c>
      <c r="CY432" s="140">
        <v>0</v>
      </c>
      <c r="CZ432" s="124">
        <f>(CY432*$E432*$G432*$H432*$N432*$CZ$13)</f>
        <v>0</v>
      </c>
      <c r="DA432" s="124"/>
      <c r="DB432" s="129">
        <f>(DA432*$E432*$G432*$H432*$N432*$DB$13)</f>
        <v>0</v>
      </c>
      <c r="DC432" s="124">
        <v>0</v>
      </c>
      <c r="DD432" s="124">
        <f>(DC432*$E432*$G432*$H432*$N432*$DD$13)</f>
        <v>0</v>
      </c>
      <c r="DE432" s="141"/>
      <c r="DF432" s="124">
        <f>(DE432*$E432*$G432*$H432*$N432*$DF$13)</f>
        <v>0</v>
      </c>
      <c r="DG432" s="124"/>
      <c r="DH432" s="124">
        <f>(DG432*$E432*$G432*$H432*$N432*$DH$13)</f>
        <v>0</v>
      </c>
      <c r="DI432" s="124"/>
      <c r="DJ432" s="124">
        <f>(DI432*$E432*$G432*$H432*$O432*$DJ$13)</f>
        <v>0</v>
      </c>
      <c r="DK432" s="124"/>
      <c r="DL432" s="129">
        <f>(DK432*$E432*$G432*$H432*$P432*$DL$13)</f>
        <v>0</v>
      </c>
      <c r="DM432" s="124">
        <f t="shared" si="1703"/>
        <v>600</v>
      </c>
      <c r="DN432" s="124">
        <f t="shared" si="1703"/>
        <v>48780270</v>
      </c>
    </row>
    <row r="433" spans="1:119" ht="45" customHeight="1" x14ac:dyDescent="0.25">
      <c r="A433" s="104"/>
      <c r="B433" s="135">
        <v>381</v>
      </c>
      <c r="C433" s="235" t="s">
        <v>934</v>
      </c>
      <c r="D433" s="118" t="s">
        <v>935</v>
      </c>
      <c r="E433" s="107">
        <f t="shared" si="1587"/>
        <v>23460</v>
      </c>
      <c r="F433" s="108">
        <v>23500</v>
      </c>
      <c r="G433" s="136">
        <v>2.35</v>
      </c>
      <c r="H433" s="120">
        <v>1</v>
      </c>
      <c r="I433" s="121"/>
      <c r="J433" s="121"/>
      <c r="K433" s="121"/>
      <c r="L433" s="121"/>
      <c r="M433" s="122">
        <v>1.4</v>
      </c>
      <c r="N433" s="122">
        <v>1.68</v>
      </c>
      <c r="O433" s="122">
        <v>2.23</v>
      </c>
      <c r="P433" s="123">
        <v>2.57</v>
      </c>
      <c r="Q433" s="124">
        <v>0</v>
      </c>
      <c r="R433" s="124">
        <f t="shared" si="1704"/>
        <v>0</v>
      </c>
      <c r="S433" s="124"/>
      <c r="T433" s="124">
        <f t="shared" si="1659"/>
        <v>0</v>
      </c>
      <c r="U433" s="124"/>
      <c r="V433" s="124">
        <f t="shared" si="1706"/>
        <v>0</v>
      </c>
      <c r="W433" s="124"/>
      <c r="X433" s="124">
        <f t="shared" si="1661"/>
        <v>0</v>
      </c>
      <c r="Y433" s="124"/>
      <c r="Z433" s="124">
        <f t="shared" si="1467"/>
        <v>0</v>
      </c>
      <c r="AA433" s="124"/>
      <c r="AB433" s="124"/>
      <c r="AC433" s="124"/>
      <c r="AD433" s="124">
        <f>(AC433*$E433*$G433*$H433*$M433*$AD$13)</f>
        <v>0</v>
      </c>
      <c r="AE433" s="124"/>
      <c r="AF433" s="124"/>
      <c r="AG433" s="124"/>
      <c r="AH433" s="124">
        <f>(AG433*$E433*$G433*$H433*$M433*$AH$13)</f>
        <v>0</v>
      </c>
      <c r="AI433" s="124"/>
      <c r="AJ433" s="124"/>
      <c r="AK433" s="125"/>
      <c r="AL433" s="124">
        <f>(AK433*$E433*$G433*$H433*$M433*$AL$13)</f>
        <v>0</v>
      </c>
      <c r="AM433" s="124"/>
      <c r="AN433" s="124">
        <f>(AM433*$E433*$G433*$H433*$M433*$AN$13)</f>
        <v>0</v>
      </c>
      <c r="AO433" s="124"/>
      <c r="AP433" s="124">
        <f t="shared" si="1666"/>
        <v>0</v>
      </c>
      <c r="AQ433" s="124"/>
      <c r="AR433" s="124">
        <f t="shared" si="1667"/>
        <v>0</v>
      </c>
      <c r="AS433" s="140">
        <v>0</v>
      </c>
      <c r="AT433" s="124">
        <f t="shared" si="1668"/>
        <v>0</v>
      </c>
      <c r="AU433" s="124"/>
      <c r="AV433" s="129">
        <f>(AU433*$E433*$G433*$H433*$N433*$AV$13)</f>
        <v>0</v>
      </c>
      <c r="AW433" s="124"/>
      <c r="AX433" s="124">
        <f>(AW433*$E433*$G433*$H433*$M433*$AX$13)</f>
        <v>0</v>
      </c>
      <c r="AY433" s="124"/>
      <c r="AZ433" s="124">
        <f>(AY433*$E433*$G433*$H433*$M433*$AZ$13)</f>
        <v>0</v>
      </c>
      <c r="BA433" s="124">
        <v>20</v>
      </c>
      <c r="BB433" s="124">
        <f t="shared" si="1705"/>
        <v>1389498.5999999999</v>
      </c>
      <c r="BC433" s="124"/>
      <c r="BD433" s="124">
        <f>(BC433*$E433*$G433*$H433*$M433*$BD$13)</f>
        <v>0</v>
      </c>
      <c r="BE433" s="124"/>
      <c r="BF433" s="124">
        <f>(BE433*$E433*$G433*$H433*$M433*$BF$13)</f>
        <v>0</v>
      </c>
      <c r="BG433" s="124"/>
      <c r="BH433" s="124">
        <f>(BG433*$E433*$G433*$H433*$M433*$BH$13)</f>
        <v>0</v>
      </c>
      <c r="BI433" s="124"/>
      <c r="BJ433" s="124">
        <f>(BI433*$E433*$G433*$H433*$M433*$BJ$13)</f>
        <v>0</v>
      </c>
      <c r="BK433" s="124"/>
      <c r="BL433" s="124">
        <f>(BK433*$E433*$G433*$H433*$N433*$BL$13)</f>
        <v>0</v>
      </c>
      <c r="BM433" s="124"/>
      <c r="BN433" s="124">
        <f>(BM433*$E433*$G433*$H433*$N433*$BN$13)</f>
        <v>0</v>
      </c>
      <c r="BO433" s="124"/>
      <c r="BP433" s="124">
        <f>(BO433*$E433*$G433*$H433*$N433*$BP$13)</f>
        <v>0</v>
      </c>
      <c r="BQ433" s="124"/>
      <c r="BR433" s="124">
        <f>(BQ433*$E433*$G433*$H433*$N433*$BR$13)</f>
        <v>0</v>
      </c>
      <c r="BS433" s="124"/>
      <c r="BT433" s="124">
        <f t="shared" si="1680"/>
        <v>0</v>
      </c>
      <c r="BU433" s="124"/>
      <c r="BV433" s="124">
        <f>(BU433*$E433*$G433*$H433*$N433*$BV$13)</f>
        <v>0</v>
      </c>
      <c r="BW433" s="124"/>
      <c r="BX433" s="129">
        <f>(BW433*$E433*$G433*$H433*$N433*$BX$13)</f>
        <v>0</v>
      </c>
      <c r="BY433" s="124"/>
      <c r="BZ433" s="124">
        <f>(BY433*$E433*$G433*$H433*$M433*$BZ$13)</f>
        <v>0</v>
      </c>
      <c r="CA433" s="124"/>
      <c r="CB433" s="124">
        <f>(CA433*$E433*$G433*$H433*$M433*$CB$13)</f>
        <v>0</v>
      </c>
      <c r="CC433" s="124"/>
      <c r="CD433" s="124">
        <f>(CC433*$E433*$G433*$H433*$M433*$CD$13)</f>
        <v>0</v>
      </c>
      <c r="CE433" s="124"/>
      <c r="CF433" s="124">
        <f>(CE433*$E433*$G433*$H433*$N433*$CF$13)</f>
        <v>0</v>
      </c>
      <c r="CG433" s="124"/>
      <c r="CH433" s="124">
        <f>(CG433*$E433*$G433*$H433*$M433*$CH$13)</f>
        <v>0</v>
      </c>
      <c r="CI433" s="124"/>
      <c r="CJ433" s="124">
        <f>(CI433*$E433*$G433*$H433*$M433*$CJ$13)</f>
        <v>0</v>
      </c>
      <c r="CK433" s="124"/>
      <c r="CL433" s="124">
        <f>(CK433*$E433*$G433*$H433*$M433*$CL$13)</f>
        <v>0</v>
      </c>
      <c r="CM433" s="124"/>
      <c r="CN433" s="124">
        <f>(CM433*$E433*$G433*$H433*$M433*$CN$13)</f>
        <v>0</v>
      </c>
      <c r="CO433" s="124"/>
      <c r="CP433" s="124">
        <f>(CO433*$E433*$G433*$H433*$M433*$CP$13)</f>
        <v>0</v>
      </c>
      <c r="CQ433" s="124"/>
      <c r="CR433" s="124">
        <f>(CQ433*$E433*$G433*$H433*$M433*$CR$13)</f>
        <v>0</v>
      </c>
      <c r="CS433" s="124"/>
      <c r="CT433" s="124">
        <f>(CS433*$E433*$G433*$H433*$N433*$CT$13)</f>
        <v>0</v>
      </c>
      <c r="CU433" s="124"/>
      <c r="CV433" s="124">
        <f>(CU433*$E433*$G433*$H433*$N433*$CV$13)</f>
        <v>0</v>
      </c>
      <c r="CW433" s="124"/>
      <c r="CX433" s="124">
        <f>(CW433*$E433*$G433*$H433*$N433*$CX$13)</f>
        <v>0</v>
      </c>
      <c r="CY433" s="140">
        <v>0</v>
      </c>
      <c r="CZ433" s="124">
        <f>(CY433*$E433*$G433*$H433*$N433*$CZ$13)</f>
        <v>0</v>
      </c>
      <c r="DA433" s="124"/>
      <c r="DB433" s="129">
        <f>(DA433*$E433*$G433*$H433*$N433*$DB$13)</f>
        <v>0</v>
      </c>
      <c r="DC433" s="124">
        <v>0</v>
      </c>
      <c r="DD433" s="124">
        <f>(DC433*$E433*$G433*$H433*$N433*$DD$13)</f>
        <v>0</v>
      </c>
      <c r="DE433" s="141"/>
      <c r="DF433" s="124">
        <f>(DE433*$E433*$G433*$H433*$N433*$DF$13)</f>
        <v>0</v>
      </c>
      <c r="DG433" s="124"/>
      <c r="DH433" s="124">
        <f>(DG433*$E433*$G433*$H433*$N433*$DH$13)</f>
        <v>0</v>
      </c>
      <c r="DI433" s="124"/>
      <c r="DJ433" s="124">
        <f>(DI433*$E433*$G433*$H433*$O433*$DJ$13)</f>
        <v>0</v>
      </c>
      <c r="DK433" s="124"/>
      <c r="DL433" s="129">
        <f>(DK433*$E433*$G433*$H433*$P433*$DL$13)</f>
        <v>0</v>
      </c>
      <c r="DM433" s="124">
        <f t="shared" si="1703"/>
        <v>20</v>
      </c>
      <c r="DN433" s="124">
        <f t="shared" si="1703"/>
        <v>1389498.5999999999</v>
      </c>
    </row>
    <row r="434" spans="1:119" ht="30" customHeight="1" x14ac:dyDescent="0.25">
      <c r="A434" s="104"/>
      <c r="B434" s="135">
        <v>382</v>
      </c>
      <c r="C434" s="240" t="s">
        <v>936</v>
      </c>
      <c r="D434" s="118" t="s">
        <v>937</v>
      </c>
      <c r="E434" s="107">
        <f t="shared" si="1587"/>
        <v>23460</v>
      </c>
      <c r="F434" s="108">
        <v>23500</v>
      </c>
      <c r="G434" s="136">
        <v>1.44</v>
      </c>
      <c r="H434" s="120">
        <v>1</v>
      </c>
      <c r="I434" s="121"/>
      <c r="J434" s="121"/>
      <c r="K434" s="121"/>
      <c r="L434" s="121"/>
      <c r="M434" s="122">
        <v>1.4</v>
      </c>
      <c r="N434" s="122">
        <v>1.68</v>
      </c>
      <c r="O434" s="122">
        <v>2.23</v>
      </c>
      <c r="P434" s="123">
        <v>2.57</v>
      </c>
      <c r="Q434" s="124"/>
      <c r="R434" s="124">
        <f t="shared" si="1704"/>
        <v>0</v>
      </c>
      <c r="S434" s="124"/>
      <c r="T434" s="124"/>
      <c r="U434" s="124"/>
      <c r="V434" s="124">
        <f t="shared" si="1706"/>
        <v>0</v>
      </c>
      <c r="W434" s="124"/>
      <c r="X434" s="124"/>
      <c r="Y434" s="124"/>
      <c r="Z434" s="124">
        <f t="shared" si="1467"/>
        <v>0</v>
      </c>
      <c r="AA434" s="124"/>
      <c r="AB434" s="124"/>
      <c r="AC434" s="124"/>
      <c r="AD434" s="124"/>
      <c r="AE434" s="124"/>
      <c r="AF434" s="124"/>
      <c r="AG434" s="124"/>
      <c r="AH434" s="124"/>
      <c r="AI434" s="124"/>
      <c r="AJ434" s="124"/>
      <c r="AK434" s="125"/>
      <c r="AL434" s="124"/>
      <c r="AM434" s="124"/>
      <c r="AN434" s="124"/>
      <c r="AO434" s="124"/>
      <c r="AP434" s="124"/>
      <c r="AQ434" s="124"/>
      <c r="AR434" s="124"/>
      <c r="AS434" s="140"/>
      <c r="AT434" s="124">
        <f t="shared" si="1668"/>
        <v>0</v>
      </c>
      <c r="AU434" s="124"/>
      <c r="AV434" s="129"/>
      <c r="AW434" s="124"/>
      <c r="AX434" s="124"/>
      <c r="AY434" s="124"/>
      <c r="AZ434" s="124"/>
      <c r="BA434" s="124"/>
      <c r="BB434" s="124">
        <f t="shared" si="1705"/>
        <v>0</v>
      </c>
      <c r="BC434" s="124"/>
      <c r="BD434" s="124"/>
      <c r="BE434" s="124"/>
      <c r="BF434" s="124"/>
      <c r="BG434" s="124"/>
      <c r="BH434" s="124"/>
      <c r="BI434" s="124"/>
      <c r="BJ434" s="124"/>
      <c r="BK434" s="124"/>
      <c r="BL434" s="124"/>
      <c r="BM434" s="124"/>
      <c r="BN434" s="124"/>
      <c r="BO434" s="124"/>
      <c r="BP434" s="124"/>
      <c r="BQ434" s="124"/>
      <c r="BR434" s="124"/>
      <c r="BS434" s="124"/>
      <c r="BT434" s="124"/>
      <c r="BU434" s="124"/>
      <c r="BV434" s="124"/>
      <c r="BW434" s="124"/>
      <c r="BX434" s="129"/>
      <c r="BY434" s="124"/>
      <c r="BZ434" s="124"/>
      <c r="CA434" s="124"/>
      <c r="CB434" s="124"/>
      <c r="CC434" s="124"/>
      <c r="CD434" s="124"/>
      <c r="CE434" s="124"/>
      <c r="CF434" s="124"/>
      <c r="CG434" s="124"/>
      <c r="CH434" s="124"/>
      <c r="CI434" s="124"/>
      <c r="CJ434" s="124"/>
      <c r="CK434" s="124"/>
      <c r="CL434" s="124"/>
      <c r="CM434" s="124"/>
      <c r="CN434" s="124"/>
      <c r="CO434" s="124"/>
      <c r="CP434" s="124"/>
      <c r="CQ434" s="124"/>
      <c r="CR434" s="124"/>
      <c r="CS434" s="124"/>
      <c r="CT434" s="124"/>
      <c r="CU434" s="124"/>
      <c r="CV434" s="124"/>
      <c r="CW434" s="124"/>
      <c r="CX434" s="124"/>
      <c r="CY434" s="140"/>
      <c r="CZ434" s="124"/>
      <c r="DA434" s="124"/>
      <c r="DB434" s="129"/>
      <c r="DC434" s="124"/>
      <c r="DD434" s="124"/>
      <c r="DE434" s="141"/>
      <c r="DF434" s="124"/>
      <c r="DG434" s="124"/>
      <c r="DH434" s="124"/>
      <c r="DI434" s="124"/>
      <c r="DJ434" s="124"/>
      <c r="DK434" s="124"/>
      <c r="DL434" s="129"/>
      <c r="DM434" s="124">
        <f t="shared" si="1703"/>
        <v>0</v>
      </c>
      <c r="DN434" s="124">
        <f t="shared" si="1703"/>
        <v>0</v>
      </c>
    </row>
    <row r="435" spans="1:119" ht="30" customHeight="1" x14ac:dyDescent="0.25">
      <c r="A435" s="104"/>
      <c r="B435" s="135">
        <v>383</v>
      </c>
      <c r="C435" s="240" t="s">
        <v>938</v>
      </c>
      <c r="D435" s="118" t="s">
        <v>939</v>
      </c>
      <c r="E435" s="107">
        <f t="shared" si="1587"/>
        <v>23460</v>
      </c>
      <c r="F435" s="108">
        <v>23500</v>
      </c>
      <c r="G435" s="136">
        <v>1.24</v>
      </c>
      <c r="H435" s="120">
        <v>1</v>
      </c>
      <c r="I435" s="121"/>
      <c r="J435" s="121"/>
      <c r="K435" s="121"/>
      <c r="L435" s="121"/>
      <c r="M435" s="122">
        <v>1.4</v>
      </c>
      <c r="N435" s="122">
        <v>1.68</v>
      </c>
      <c r="O435" s="122">
        <v>2.23</v>
      </c>
      <c r="P435" s="123">
        <v>2.57</v>
      </c>
      <c r="Q435" s="124"/>
      <c r="R435" s="124">
        <f t="shared" si="1704"/>
        <v>0</v>
      </c>
      <c r="S435" s="124"/>
      <c r="T435" s="124"/>
      <c r="U435" s="124"/>
      <c r="V435" s="124">
        <f t="shared" si="1706"/>
        <v>0</v>
      </c>
      <c r="W435" s="124"/>
      <c r="X435" s="124"/>
      <c r="Y435" s="124"/>
      <c r="Z435" s="124">
        <f t="shared" si="1467"/>
        <v>0</v>
      </c>
      <c r="AA435" s="124"/>
      <c r="AB435" s="124"/>
      <c r="AC435" s="124"/>
      <c r="AD435" s="124"/>
      <c r="AE435" s="124"/>
      <c r="AF435" s="124"/>
      <c r="AG435" s="124"/>
      <c r="AH435" s="124"/>
      <c r="AI435" s="124"/>
      <c r="AJ435" s="124"/>
      <c r="AK435" s="125"/>
      <c r="AL435" s="124"/>
      <c r="AM435" s="124"/>
      <c r="AN435" s="124"/>
      <c r="AO435" s="124"/>
      <c r="AP435" s="124"/>
      <c r="AQ435" s="124"/>
      <c r="AR435" s="124"/>
      <c r="AS435" s="140"/>
      <c r="AT435" s="124">
        <f t="shared" si="1668"/>
        <v>0</v>
      </c>
      <c r="AU435" s="124"/>
      <c r="AV435" s="129"/>
      <c r="AW435" s="124"/>
      <c r="AX435" s="124"/>
      <c r="AY435" s="124"/>
      <c r="AZ435" s="124"/>
      <c r="BA435" s="124"/>
      <c r="BB435" s="124">
        <f t="shared" si="1705"/>
        <v>0</v>
      </c>
      <c r="BC435" s="124"/>
      <c r="BD435" s="124"/>
      <c r="BE435" s="124"/>
      <c r="BF435" s="124"/>
      <c r="BG435" s="124"/>
      <c r="BH435" s="124"/>
      <c r="BI435" s="124"/>
      <c r="BJ435" s="124"/>
      <c r="BK435" s="124"/>
      <c r="BL435" s="124"/>
      <c r="BM435" s="124"/>
      <c r="BN435" s="124"/>
      <c r="BO435" s="124"/>
      <c r="BP435" s="124"/>
      <c r="BQ435" s="124"/>
      <c r="BR435" s="124"/>
      <c r="BS435" s="124"/>
      <c r="BT435" s="124"/>
      <c r="BU435" s="124"/>
      <c r="BV435" s="124"/>
      <c r="BW435" s="124"/>
      <c r="BX435" s="129"/>
      <c r="BY435" s="124"/>
      <c r="BZ435" s="124"/>
      <c r="CA435" s="124"/>
      <c r="CB435" s="124"/>
      <c r="CC435" s="124"/>
      <c r="CD435" s="124"/>
      <c r="CE435" s="124"/>
      <c r="CF435" s="124"/>
      <c r="CG435" s="124"/>
      <c r="CH435" s="124"/>
      <c r="CI435" s="124"/>
      <c r="CJ435" s="124"/>
      <c r="CK435" s="124"/>
      <c r="CL435" s="124"/>
      <c r="CM435" s="124"/>
      <c r="CN435" s="124"/>
      <c r="CO435" s="124"/>
      <c r="CP435" s="124"/>
      <c r="CQ435" s="124"/>
      <c r="CR435" s="124"/>
      <c r="CS435" s="124"/>
      <c r="CT435" s="124"/>
      <c r="CU435" s="124"/>
      <c r="CV435" s="124"/>
      <c r="CW435" s="124"/>
      <c r="CX435" s="124"/>
      <c r="CY435" s="140"/>
      <c r="CZ435" s="124"/>
      <c r="DA435" s="124"/>
      <c r="DB435" s="129"/>
      <c r="DC435" s="124"/>
      <c r="DD435" s="124"/>
      <c r="DE435" s="141"/>
      <c r="DF435" s="124"/>
      <c r="DG435" s="124"/>
      <c r="DH435" s="124"/>
      <c r="DI435" s="124"/>
      <c r="DJ435" s="124"/>
      <c r="DK435" s="124"/>
      <c r="DL435" s="129"/>
      <c r="DM435" s="124">
        <f t="shared" si="1703"/>
        <v>0</v>
      </c>
      <c r="DN435" s="124">
        <f t="shared" si="1703"/>
        <v>0</v>
      </c>
    </row>
    <row r="436" spans="1:119" ht="45" customHeight="1" x14ac:dyDescent="0.25">
      <c r="A436" s="104"/>
      <c r="B436" s="135">
        <v>384</v>
      </c>
      <c r="C436" s="240" t="s">
        <v>940</v>
      </c>
      <c r="D436" s="118" t="s">
        <v>941</v>
      </c>
      <c r="E436" s="107">
        <f t="shared" si="1587"/>
        <v>23460</v>
      </c>
      <c r="F436" s="108">
        <v>23500</v>
      </c>
      <c r="G436" s="136">
        <v>1.08</v>
      </c>
      <c r="H436" s="120">
        <v>1</v>
      </c>
      <c r="I436" s="121"/>
      <c r="J436" s="121"/>
      <c r="K436" s="121"/>
      <c r="L436" s="121"/>
      <c r="M436" s="122">
        <v>1.4</v>
      </c>
      <c r="N436" s="122">
        <v>1.68</v>
      </c>
      <c r="O436" s="122">
        <v>2.23</v>
      </c>
      <c r="P436" s="123">
        <v>2.57</v>
      </c>
      <c r="Q436" s="124"/>
      <c r="R436" s="124">
        <f t="shared" si="1704"/>
        <v>0</v>
      </c>
      <c r="S436" s="124"/>
      <c r="T436" s="124"/>
      <c r="U436" s="124"/>
      <c r="V436" s="124">
        <f t="shared" si="1706"/>
        <v>0</v>
      </c>
      <c r="W436" s="124"/>
      <c r="X436" s="124"/>
      <c r="Y436" s="124"/>
      <c r="Z436" s="124">
        <f t="shared" si="1467"/>
        <v>0</v>
      </c>
      <c r="AA436" s="124"/>
      <c r="AB436" s="124"/>
      <c r="AC436" s="124"/>
      <c r="AD436" s="124"/>
      <c r="AE436" s="124"/>
      <c r="AF436" s="124"/>
      <c r="AG436" s="124"/>
      <c r="AH436" s="124"/>
      <c r="AI436" s="124"/>
      <c r="AJ436" s="124"/>
      <c r="AK436" s="125"/>
      <c r="AL436" s="124"/>
      <c r="AM436" s="124"/>
      <c r="AN436" s="124"/>
      <c r="AO436" s="124"/>
      <c r="AP436" s="124"/>
      <c r="AQ436" s="124"/>
      <c r="AR436" s="124"/>
      <c r="AS436" s="140"/>
      <c r="AT436" s="124">
        <f t="shared" si="1668"/>
        <v>0</v>
      </c>
      <c r="AU436" s="124"/>
      <c r="AV436" s="129"/>
      <c r="AW436" s="124"/>
      <c r="AX436" s="124"/>
      <c r="AY436" s="124"/>
      <c r="AZ436" s="124"/>
      <c r="BA436" s="124">
        <v>100</v>
      </c>
      <c r="BB436" s="124">
        <f t="shared" si="1705"/>
        <v>3192890.4000000004</v>
      </c>
      <c r="BC436" s="124"/>
      <c r="BD436" s="124"/>
      <c r="BE436" s="124"/>
      <c r="BF436" s="124"/>
      <c r="BG436" s="124"/>
      <c r="BH436" s="124"/>
      <c r="BI436" s="124"/>
      <c r="BJ436" s="124"/>
      <c r="BK436" s="124"/>
      <c r="BL436" s="124"/>
      <c r="BM436" s="124"/>
      <c r="BN436" s="124"/>
      <c r="BO436" s="124"/>
      <c r="BP436" s="124"/>
      <c r="BQ436" s="124"/>
      <c r="BR436" s="124"/>
      <c r="BS436" s="124"/>
      <c r="BT436" s="124"/>
      <c r="BU436" s="124"/>
      <c r="BV436" s="124"/>
      <c r="BW436" s="124"/>
      <c r="BX436" s="129"/>
      <c r="BY436" s="124"/>
      <c r="BZ436" s="124"/>
      <c r="CA436" s="124"/>
      <c r="CB436" s="124"/>
      <c r="CC436" s="124"/>
      <c r="CD436" s="124"/>
      <c r="CE436" s="124"/>
      <c r="CF436" s="124"/>
      <c r="CG436" s="124"/>
      <c r="CH436" s="124"/>
      <c r="CI436" s="124"/>
      <c r="CJ436" s="124"/>
      <c r="CK436" s="124"/>
      <c r="CL436" s="124"/>
      <c r="CM436" s="124"/>
      <c r="CN436" s="124"/>
      <c r="CO436" s="124"/>
      <c r="CP436" s="124"/>
      <c r="CQ436" s="124"/>
      <c r="CR436" s="124"/>
      <c r="CS436" s="124"/>
      <c r="CT436" s="124"/>
      <c r="CU436" s="124"/>
      <c r="CV436" s="124"/>
      <c r="CW436" s="124"/>
      <c r="CX436" s="124"/>
      <c r="CY436" s="140"/>
      <c r="CZ436" s="124"/>
      <c r="DA436" s="124"/>
      <c r="DB436" s="129"/>
      <c r="DC436" s="124"/>
      <c r="DD436" s="124"/>
      <c r="DE436" s="141"/>
      <c r="DF436" s="124"/>
      <c r="DG436" s="124"/>
      <c r="DH436" s="124"/>
      <c r="DI436" s="124"/>
      <c r="DJ436" s="124"/>
      <c r="DK436" s="124"/>
      <c r="DL436" s="129"/>
      <c r="DM436" s="124">
        <f t="shared" si="1703"/>
        <v>100</v>
      </c>
      <c r="DN436" s="124">
        <f t="shared" si="1703"/>
        <v>3192890.4000000004</v>
      </c>
    </row>
    <row r="437" spans="1:119" ht="45" customHeight="1" x14ac:dyDescent="0.25">
      <c r="A437" s="104"/>
      <c r="B437" s="135">
        <v>385</v>
      </c>
      <c r="C437" s="240" t="s">
        <v>942</v>
      </c>
      <c r="D437" s="118" t="s">
        <v>943</v>
      </c>
      <c r="E437" s="107">
        <f t="shared" si="1587"/>
        <v>23460</v>
      </c>
      <c r="F437" s="108">
        <v>23500</v>
      </c>
      <c r="G437" s="136">
        <v>1.61</v>
      </c>
      <c r="H437" s="120">
        <v>1</v>
      </c>
      <c r="I437" s="121"/>
      <c r="J437" s="121"/>
      <c r="K437" s="121"/>
      <c r="L437" s="121"/>
      <c r="M437" s="122">
        <v>1.4</v>
      </c>
      <c r="N437" s="122">
        <v>1.68</v>
      </c>
      <c r="O437" s="122">
        <v>2.23</v>
      </c>
      <c r="P437" s="123">
        <v>2.57</v>
      </c>
      <c r="Q437" s="124"/>
      <c r="R437" s="124">
        <f t="shared" si="1704"/>
        <v>0</v>
      </c>
      <c r="S437" s="124"/>
      <c r="T437" s="124"/>
      <c r="U437" s="124"/>
      <c r="V437" s="124">
        <f t="shared" si="1706"/>
        <v>0</v>
      </c>
      <c r="W437" s="124"/>
      <c r="X437" s="124"/>
      <c r="Y437" s="124"/>
      <c r="Z437" s="124">
        <f t="shared" si="1467"/>
        <v>0</v>
      </c>
      <c r="AA437" s="124"/>
      <c r="AB437" s="124"/>
      <c r="AC437" s="124"/>
      <c r="AD437" s="124"/>
      <c r="AE437" s="124"/>
      <c r="AF437" s="124"/>
      <c r="AG437" s="124"/>
      <c r="AH437" s="124"/>
      <c r="AI437" s="124"/>
      <c r="AJ437" s="124"/>
      <c r="AK437" s="125"/>
      <c r="AL437" s="124"/>
      <c r="AM437" s="124"/>
      <c r="AN437" s="124"/>
      <c r="AO437" s="124"/>
      <c r="AP437" s="124"/>
      <c r="AQ437" s="124"/>
      <c r="AR437" s="124"/>
      <c r="AS437" s="140"/>
      <c r="AT437" s="124">
        <f t="shared" si="1668"/>
        <v>0</v>
      </c>
      <c r="AU437" s="124"/>
      <c r="AV437" s="129"/>
      <c r="AW437" s="124"/>
      <c r="AX437" s="124"/>
      <c r="AY437" s="124"/>
      <c r="AZ437" s="124"/>
      <c r="BA437" s="124">
        <v>20</v>
      </c>
      <c r="BB437" s="124">
        <f t="shared" si="1705"/>
        <v>951954.3600000001</v>
      </c>
      <c r="BC437" s="124"/>
      <c r="BD437" s="124"/>
      <c r="BE437" s="124"/>
      <c r="BF437" s="124"/>
      <c r="BG437" s="124"/>
      <c r="BH437" s="124"/>
      <c r="BI437" s="124"/>
      <c r="BJ437" s="124"/>
      <c r="BK437" s="124"/>
      <c r="BL437" s="124"/>
      <c r="BM437" s="124"/>
      <c r="BN437" s="124"/>
      <c r="BO437" s="124"/>
      <c r="BP437" s="124"/>
      <c r="BQ437" s="124"/>
      <c r="BR437" s="124"/>
      <c r="BS437" s="124"/>
      <c r="BT437" s="124"/>
      <c r="BU437" s="124"/>
      <c r="BV437" s="124"/>
      <c r="BW437" s="124"/>
      <c r="BX437" s="129"/>
      <c r="BY437" s="124"/>
      <c r="BZ437" s="124"/>
      <c r="CA437" s="124"/>
      <c r="CB437" s="124"/>
      <c r="CC437" s="124"/>
      <c r="CD437" s="124"/>
      <c r="CE437" s="124"/>
      <c r="CF437" s="124"/>
      <c r="CG437" s="124"/>
      <c r="CH437" s="124"/>
      <c r="CI437" s="124"/>
      <c r="CJ437" s="124"/>
      <c r="CK437" s="124"/>
      <c r="CL437" s="124"/>
      <c r="CM437" s="124"/>
      <c r="CN437" s="124"/>
      <c r="CO437" s="124"/>
      <c r="CP437" s="124"/>
      <c r="CQ437" s="124"/>
      <c r="CR437" s="124"/>
      <c r="CS437" s="124"/>
      <c r="CT437" s="124"/>
      <c r="CU437" s="124"/>
      <c r="CV437" s="124"/>
      <c r="CW437" s="124"/>
      <c r="CX437" s="124"/>
      <c r="CY437" s="140"/>
      <c r="CZ437" s="124"/>
      <c r="DA437" s="124"/>
      <c r="DB437" s="129"/>
      <c r="DC437" s="124"/>
      <c r="DD437" s="124"/>
      <c r="DE437" s="141"/>
      <c r="DF437" s="124"/>
      <c r="DG437" s="124"/>
      <c r="DH437" s="124"/>
      <c r="DI437" s="124"/>
      <c r="DJ437" s="124"/>
      <c r="DK437" s="124"/>
      <c r="DL437" s="129"/>
      <c r="DM437" s="124">
        <f t="shared" si="1703"/>
        <v>20</v>
      </c>
      <c r="DN437" s="124">
        <f t="shared" si="1703"/>
        <v>951954.3600000001</v>
      </c>
    </row>
    <row r="438" spans="1:119" ht="45" customHeight="1" x14ac:dyDescent="0.25">
      <c r="A438" s="104"/>
      <c r="B438" s="135">
        <v>386</v>
      </c>
      <c r="C438" s="240" t="s">
        <v>944</v>
      </c>
      <c r="D438" s="118" t="s">
        <v>945</v>
      </c>
      <c r="E438" s="107">
        <f t="shared" si="1587"/>
        <v>23460</v>
      </c>
      <c r="F438" s="108">
        <v>23500</v>
      </c>
      <c r="G438" s="136">
        <v>2.15</v>
      </c>
      <c r="H438" s="120">
        <v>1</v>
      </c>
      <c r="I438" s="121"/>
      <c r="J438" s="121"/>
      <c r="K438" s="121"/>
      <c r="L438" s="121"/>
      <c r="M438" s="122">
        <v>1.4</v>
      </c>
      <c r="N438" s="122">
        <v>1.68</v>
      </c>
      <c r="O438" s="122">
        <v>2.23</v>
      </c>
      <c r="P438" s="123">
        <v>2.57</v>
      </c>
      <c r="Q438" s="124"/>
      <c r="R438" s="124">
        <f t="shared" si="1704"/>
        <v>0</v>
      </c>
      <c r="S438" s="124"/>
      <c r="T438" s="124"/>
      <c r="U438" s="124"/>
      <c r="V438" s="124">
        <f t="shared" si="1706"/>
        <v>0</v>
      </c>
      <c r="W438" s="124"/>
      <c r="X438" s="124"/>
      <c r="Y438" s="124"/>
      <c r="Z438" s="124">
        <f t="shared" si="1467"/>
        <v>0</v>
      </c>
      <c r="AA438" s="124"/>
      <c r="AB438" s="124"/>
      <c r="AC438" s="124"/>
      <c r="AD438" s="124"/>
      <c r="AE438" s="124"/>
      <c r="AF438" s="124"/>
      <c r="AG438" s="124"/>
      <c r="AH438" s="124"/>
      <c r="AI438" s="124"/>
      <c r="AJ438" s="124"/>
      <c r="AK438" s="125"/>
      <c r="AL438" s="124"/>
      <c r="AM438" s="124"/>
      <c r="AN438" s="124"/>
      <c r="AO438" s="124"/>
      <c r="AP438" s="124"/>
      <c r="AQ438" s="124"/>
      <c r="AR438" s="124"/>
      <c r="AS438" s="140"/>
      <c r="AT438" s="124">
        <f t="shared" si="1668"/>
        <v>0</v>
      </c>
      <c r="AU438" s="124"/>
      <c r="AV438" s="129"/>
      <c r="AW438" s="124"/>
      <c r="AX438" s="124"/>
      <c r="AY438" s="124"/>
      <c r="AZ438" s="124"/>
      <c r="BA438" s="124"/>
      <c r="BB438" s="124">
        <f>(BA438*$E438*$G438*$H438*$M438*$BB$13)</f>
        <v>0</v>
      </c>
      <c r="BC438" s="124"/>
      <c r="BD438" s="124"/>
      <c r="BE438" s="124"/>
      <c r="BF438" s="124"/>
      <c r="BG438" s="124"/>
      <c r="BH438" s="124"/>
      <c r="BI438" s="124"/>
      <c r="BJ438" s="124"/>
      <c r="BK438" s="124"/>
      <c r="BL438" s="124"/>
      <c r="BM438" s="124"/>
      <c r="BN438" s="124"/>
      <c r="BO438" s="124"/>
      <c r="BP438" s="124"/>
      <c r="BQ438" s="124"/>
      <c r="BR438" s="124"/>
      <c r="BS438" s="124"/>
      <c r="BT438" s="124"/>
      <c r="BU438" s="124"/>
      <c r="BV438" s="124"/>
      <c r="BW438" s="124"/>
      <c r="BX438" s="129"/>
      <c r="BY438" s="124"/>
      <c r="BZ438" s="124"/>
      <c r="CA438" s="124"/>
      <c r="CB438" s="124"/>
      <c r="CC438" s="124"/>
      <c r="CD438" s="124"/>
      <c r="CE438" s="124"/>
      <c r="CF438" s="124"/>
      <c r="CG438" s="124"/>
      <c r="CH438" s="124"/>
      <c r="CI438" s="124"/>
      <c r="CJ438" s="124"/>
      <c r="CK438" s="124"/>
      <c r="CL438" s="124"/>
      <c r="CM438" s="124"/>
      <c r="CN438" s="124"/>
      <c r="CO438" s="124"/>
      <c r="CP438" s="124"/>
      <c r="CQ438" s="124"/>
      <c r="CR438" s="124"/>
      <c r="CS438" s="124"/>
      <c r="CT438" s="124"/>
      <c r="CU438" s="124"/>
      <c r="CV438" s="124"/>
      <c r="CW438" s="124"/>
      <c r="CX438" s="124"/>
      <c r="CY438" s="140"/>
      <c r="CZ438" s="124"/>
      <c r="DA438" s="124"/>
      <c r="DB438" s="129"/>
      <c r="DC438" s="124"/>
      <c r="DD438" s="124"/>
      <c r="DE438" s="141"/>
      <c r="DF438" s="124"/>
      <c r="DG438" s="124"/>
      <c r="DH438" s="124"/>
      <c r="DI438" s="124"/>
      <c r="DJ438" s="124"/>
      <c r="DK438" s="124"/>
      <c r="DL438" s="129"/>
      <c r="DM438" s="124">
        <f t="shared" si="1703"/>
        <v>0</v>
      </c>
      <c r="DN438" s="124">
        <f t="shared" si="1703"/>
        <v>0</v>
      </c>
    </row>
    <row r="439" spans="1:119" s="244" customFormat="1" ht="19.5" customHeight="1" x14ac:dyDescent="0.3">
      <c r="A439" s="154">
        <v>38</v>
      </c>
      <c r="B439" s="204"/>
      <c r="C439" s="204"/>
      <c r="D439" s="205" t="s">
        <v>946</v>
      </c>
      <c r="E439" s="107">
        <f t="shared" si="1587"/>
        <v>23460</v>
      </c>
      <c r="F439" s="108">
        <v>23500</v>
      </c>
      <c r="G439" s="206"/>
      <c r="H439" s="190"/>
      <c r="I439" s="207"/>
      <c r="J439" s="207"/>
      <c r="K439" s="207"/>
      <c r="L439" s="207"/>
      <c r="M439" s="208">
        <v>1.4</v>
      </c>
      <c r="N439" s="208">
        <v>1.68</v>
      </c>
      <c r="O439" s="208">
        <v>2.23</v>
      </c>
      <c r="P439" s="209">
        <v>2.57</v>
      </c>
      <c r="Q439" s="115">
        <f>SUM(Q440)</f>
        <v>0</v>
      </c>
      <c r="R439" s="115">
        <f t="shared" ref="R439:Z439" si="1707">SUM(R440)</f>
        <v>0</v>
      </c>
      <c r="S439" s="115">
        <f t="shared" si="1707"/>
        <v>0</v>
      </c>
      <c r="T439" s="115">
        <f t="shared" si="1707"/>
        <v>0</v>
      </c>
      <c r="U439" s="115">
        <f t="shared" si="1707"/>
        <v>0</v>
      </c>
      <c r="V439" s="115">
        <f t="shared" si="1707"/>
        <v>0</v>
      </c>
      <c r="W439" s="115">
        <f t="shared" si="1707"/>
        <v>0</v>
      </c>
      <c r="X439" s="115">
        <f t="shared" si="1707"/>
        <v>0</v>
      </c>
      <c r="Y439" s="115">
        <f t="shared" si="1707"/>
        <v>0</v>
      </c>
      <c r="Z439" s="115">
        <f t="shared" si="1707"/>
        <v>0</v>
      </c>
      <c r="AA439" s="115"/>
      <c r="AB439" s="115"/>
      <c r="AC439" s="115">
        <f t="shared" ref="AC439:AH439" si="1708">SUM(AC440)</f>
        <v>0</v>
      </c>
      <c r="AD439" s="115">
        <f t="shared" si="1708"/>
        <v>0</v>
      </c>
      <c r="AE439" s="115">
        <f t="shared" si="1708"/>
        <v>0</v>
      </c>
      <c r="AF439" s="115">
        <f t="shared" si="1708"/>
        <v>0</v>
      </c>
      <c r="AG439" s="115">
        <f t="shared" si="1708"/>
        <v>30</v>
      </c>
      <c r="AH439" s="115">
        <f t="shared" si="1708"/>
        <v>1626009.0000000002</v>
      </c>
      <c r="AI439" s="115"/>
      <c r="AJ439" s="115"/>
      <c r="AK439" s="115">
        <f t="shared" ref="AK439:CV439" si="1709">SUM(AK440)</f>
        <v>0</v>
      </c>
      <c r="AL439" s="115">
        <f t="shared" si="1709"/>
        <v>0</v>
      </c>
      <c r="AM439" s="115">
        <f t="shared" si="1709"/>
        <v>0</v>
      </c>
      <c r="AN439" s="115">
        <f t="shared" si="1709"/>
        <v>0</v>
      </c>
      <c r="AO439" s="115">
        <f t="shared" si="1709"/>
        <v>0</v>
      </c>
      <c r="AP439" s="115">
        <f t="shared" si="1709"/>
        <v>0</v>
      </c>
      <c r="AQ439" s="115">
        <f t="shared" si="1709"/>
        <v>0</v>
      </c>
      <c r="AR439" s="115">
        <f t="shared" si="1709"/>
        <v>0</v>
      </c>
      <c r="AS439" s="115">
        <f t="shared" si="1709"/>
        <v>0</v>
      </c>
      <c r="AT439" s="115">
        <f t="shared" si="1709"/>
        <v>0</v>
      </c>
      <c r="AU439" s="115">
        <f t="shared" si="1709"/>
        <v>60</v>
      </c>
      <c r="AV439" s="115">
        <f t="shared" si="1709"/>
        <v>3902421.6000000006</v>
      </c>
      <c r="AW439" s="115">
        <f t="shared" si="1709"/>
        <v>0</v>
      </c>
      <c r="AX439" s="115">
        <f t="shared" si="1709"/>
        <v>0</v>
      </c>
      <c r="AY439" s="115">
        <f t="shared" si="1709"/>
        <v>0</v>
      </c>
      <c r="AZ439" s="115">
        <f t="shared" si="1709"/>
        <v>0</v>
      </c>
      <c r="BA439" s="115">
        <f t="shared" si="1709"/>
        <v>0</v>
      </c>
      <c r="BB439" s="115">
        <f t="shared" si="1709"/>
        <v>0</v>
      </c>
      <c r="BC439" s="115">
        <f t="shared" si="1709"/>
        <v>0</v>
      </c>
      <c r="BD439" s="115">
        <f t="shared" si="1709"/>
        <v>0</v>
      </c>
      <c r="BE439" s="115">
        <f t="shared" si="1709"/>
        <v>0</v>
      </c>
      <c r="BF439" s="115">
        <f t="shared" si="1709"/>
        <v>0</v>
      </c>
      <c r="BG439" s="115">
        <f t="shared" si="1709"/>
        <v>0</v>
      </c>
      <c r="BH439" s="115">
        <f t="shared" si="1709"/>
        <v>0</v>
      </c>
      <c r="BI439" s="115">
        <f t="shared" si="1709"/>
        <v>0</v>
      </c>
      <c r="BJ439" s="115">
        <f t="shared" si="1709"/>
        <v>0</v>
      </c>
      <c r="BK439" s="115">
        <f t="shared" si="1709"/>
        <v>0</v>
      </c>
      <c r="BL439" s="115">
        <f t="shared" si="1709"/>
        <v>0</v>
      </c>
      <c r="BM439" s="115">
        <f t="shared" si="1709"/>
        <v>0</v>
      </c>
      <c r="BN439" s="115">
        <f t="shared" si="1709"/>
        <v>0</v>
      </c>
      <c r="BO439" s="115">
        <f t="shared" si="1709"/>
        <v>0</v>
      </c>
      <c r="BP439" s="115">
        <f t="shared" si="1709"/>
        <v>0</v>
      </c>
      <c r="BQ439" s="115">
        <f t="shared" si="1709"/>
        <v>170</v>
      </c>
      <c r="BR439" s="115">
        <f t="shared" si="1709"/>
        <v>10051692</v>
      </c>
      <c r="BS439" s="115">
        <f t="shared" si="1709"/>
        <v>0</v>
      </c>
      <c r="BT439" s="115">
        <f t="shared" si="1709"/>
        <v>0</v>
      </c>
      <c r="BU439" s="115">
        <f t="shared" si="1709"/>
        <v>0</v>
      </c>
      <c r="BV439" s="115">
        <f t="shared" si="1709"/>
        <v>0</v>
      </c>
      <c r="BW439" s="115">
        <f t="shared" si="1709"/>
        <v>0</v>
      </c>
      <c r="BX439" s="115">
        <f t="shared" si="1709"/>
        <v>0</v>
      </c>
      <c r="BY439" s="115">
        <f t="shared" si="1709"/>
        <v>0</v>
      </c>
      <c r="BZ439" s="115">
        <f t="shared" si="1709"/>
        <v>0</v>
      </c>
      <c r="CA439" s="115">
        <f t="shared" si="1709"/>
        <v>0</v>
      </c>
      <c r="CB439" s="115">
        <f t="shared" si="1709"/>
        <v>0</v>
      </c>
      <c r="CC439" s="115">
        <f t="shared" si="1709"/>
        <v>0</v>
      </c>
      <c r="CD439" s="115">
        <f t="shared" si="1709"/>
        <v>0</v>
      </c>
      <c r="CE439" s="115">
        <f t="shared" si="1709"/>
        <v>0</v>
      </c>
      <c r="CF439" s="115">
        <f t="shared" si="1709"/>
        <v>0</v>
      </c>
      <c r="CG439" s="115">
        <f t="shared" si="1709"/>
        <v>0</v>
      </c>
      <c r="CH439" s="115">
        <f t="shared" si="1709"/>
        <v>0</v>
      </c>
      <c r="CI439" s="115">
        <f t="shared" si="1709"/>
        <v>0</v>
      </c>
      <c r="CJ439" s="115">
        <f t="shared" si="1709"/>
        <v>0</v>
      </c>
      <c r="CK439" s="115">
        <f t="shared" si="1709"/>
        <v>90</v>
      </c>
      <c r="CL439" s="115">
        <f t="shared" si="1709"/>
        <v>3547656</v>
      </c>
      <c r="CM439" s="115">
        <f t="shared" si="1709"/>
        <v>0</v>
      </c>
      <c r="CN439" s="115">
        <f t="shared" si="1709"/>
        <v>0</v>
      </c>
      <c r="CO439" s="115">
        <f t="shared" si="1709"/>
        <v>50</v>
      </c>
      <c r="CP439" s="115">
        <f t="shared" si="1709"/>
        <v>2217285</v>
      </c>
      <c r="CQ439" s="115">
        <f t="shared" si="1709"/>
        <v>0</v>
      </c>
      <c r="CR439" s="115">
        <f t="shared" si="1709"/>
        <v>0</v>
      </c>
      <c r="CS439" s="115">
        <f t="shared" si="1709"/>
        <v>274</v>
      </c>
      <c r="CT439" s="115">
        <f t="shared" si="1709"/>
        <v>16200962.399999999</v>
      </c>
      <c r="CU439" s="115">
        <f t="shared" si="1709"/>
        <v>0</v>
      </c>
      <c r="CV439" s="115">
        <f t="shared" si="1709"/>
        <v>0</v>
      </c>
      <c r="CW439" s="115">
        <f t="shared" ref="CW439:DN439" si="1710">SUM(CW440)</f>
        <v>0</v>
      </c>
      <c r="CX439" s="115">
        <f t="shared" si="1710"/>
        <v>0</v>
      </c>
      <c r="CY439" s="115">
        <f t="shared" si="1710"/>
        <v>0</v>
      </c>
      <c r="CZ439" s="115">
        <f t="shared" si="1710"/>
        <v>0</v>
      </c>
      <c r="DA439" s="115">
        <f t="shared" si="1710"/>
        <v>0</v>
      </c>
      <c r="DB439" s="115">
        <f t="shared" si="1710"/>
        <v>0</v>
      </c>
      <c r="DC439" s="115">
        <f t="shared" si="1710"/>
        <v>0</v>
      </c>
      <c r="DD439" s="115">
        <f t="shared" si="1710"/>
        <v>0</v>
      </c>
      <c r="DE439" s="115">
        <f t="shared" si="1710"/>
        <v>0</v>
      </c>
      <c r="DF439" s="115">
        <f t="shared" si="1710"/>
        <v>0</v>
      </c>
      <c r="DG439" s="115">
        <f t="shared" si="1710"/>
        <v>0</v>
      </c>
      <c r="DH439" s="115">
        <f t="shared" si="1710"/>
        <v>0</v>
      </c>
      <c r="DI439" s="115">
        <f t="shared" si="1710"/>
        <v>170</v>
      </c>
      <c r="DJ439" s="115">
        <f t="shared" si="1710"/>
        <v>10673939.600000001</v>
      </c>
      <c r="DK439" s="115">
        <f t="shared" si="1710"/>
        <v>5</v>
      </c>
      <c r="DL439" s="115">
        <f t="shared" si="1710"/>
        <v>361804.60000000003</v>
      </c>
      <c r="DM439" s="115">
        <f t="shared" si="1710"/>
        <v>849</v>
      </c>
      <c r="DN439" s="115">
        <f t="shared" si="1710"/>
        <v>48581770.200000003</v>
      </c>
    </row>
    <row r="440" spans="1:119" ht="30" customHeight="1" x14ac:dyDescent="0.25">
      <c r="A440" s="104"/>
      <c r="B440" s="210">
        <v>387</v>
      </c>
      <c r="C440" s="235" t="s">
        <v>947</v>
      </c>
      <c r="D440" s="155" t="s">
        <v>948</v>
      </c>
      <c r="E440" s="107">
        <f t="shared" si="1587"/>
        <v>23460</v>
      </c>
      <c r="F440" s="108">
        <v>23500</v>
      </c>
      <c r="G440" s="190">
        <v>1.5</v>
      </c>
      <c r="H440" s="190">
        <v>1</v>
      </c>
      <c r="I440" s="207"/>
      <c r="J440" s="207"/>
      <c r="K440" s="207"/>
      <c r="L440" s="207"/>
      <c r="M440" s="211">
        <v>1.4</v>
      </c>
      <c r="N440" s="211">
        <v>1.68</v>
      </c>
      <c r="O440" s="211">
        <v>2.23</v>
      </c>
      <c r="P440" s="212">
        <v>2.57</v>
      </c>
      <c r="Q440" s="124"/>
      <c r="R440" s="124">
        <f>(Q440*$E440*$G440*$H440*$M440*$R$13)/12*11+(Q440*$F440*$G440*$H440*$M440*$R$13)/12</f>
        <v>0</v>
      </c>
      <c r="S440" s="124"/>
      <c r="T440" s="124">
        <f>(S440*$E440*$G440*$H440*$M440*$T$13)</f>
        <v>0</v>
      </c>
      <c r="U440" s="213"/>
      <c r="V440" s="124">
        <f>(U440*$E440*$G440*$H440*$M440*$V$13)</f>
        <v>0</v>
      </c>
      <c r="W440" s="213"/>
      <c r="X440" s="124">
        <f>(W440*$E440*$G440*$H440*$M440*$X$13)</f>
        <v>0</v>
      </c>
      <c r="Y440" s="213"/>
      <c r="Z440" s="124">
        <f t="shared" ref="Z440" si="1711">(Y440*$E440*$G440*$H440*$M440*$Z$13)/12*4+(Y440*$E440*$G440*$H440*$M440*$Z$15)/12*8</f>
        <v>0</v>
      </c>
      <c r="AA440" s="213"/>
      <c r="AB440" s="124"/>
      <c r="AC440" s="213"/>
      <c r="AD440" s="124">
        <f>(AC440*$E440*$G440*$H440*$M440*$AD$13)</f>
        <v>0</v>
      </c>
      <c r="AE440" s="213"/>
      <c r="AF440" s="124"/>
      <c r="AG440" s="166">
        <v>30</v>
      </c>
      <c r="AH440" s="124">
        <f>(AG440*$E440*$G440*$H440*$M440*$AH$13)/12*11+(AG440*$F440*$G440*$H440*$M440*$AH$13)/12</f>
        <v>1626009.0000000002</v>
      </c>
      <c r="AI440" s="213"/>
      <c r="AJ440" s="124"/>
      <c r="AK440" s="167"/>
      <c r="AL440" s="124">
        <f>(AK440*$E440*$G440*$H440*$M440*$AL$13)</f>
        <v>0</v>
      </c>
      <c r="AM440" s="213"/>
      <c r="AN440" s="124">
        <f>(AM440*$E440*$G440*$H440*$M440*$AN$13)</f>
        <v>0</v>
      </c>
      <c r="AO440" s="166"/>
      <c r="AP440" s="124">
        <f>(AO440*$E440*$G440*$H440*$M440*$AP$13)</f>
        <v>0</v>
      </c>
      <c r="AQ440" s="166"/>
      <c r="AR440" s="124">
        <f>(AQ440*$E440*$G440*$H440*$N440*$AR$13)</f>
        <v>0</v>
      </c>
      <c r="AS440" s="214"/>
      <c r="AT440" s="124">
        <f>(AS440*$E440*$G440*$H440*$N440*$AT$13)/12*4+(AS440*$E440*$G440*$H440*$N440*$AT$15)/12*8</f>
        <v>0</v>
      </c>
      <c r="AU440" s="215">
        <v>60</v>
      </c>
      <c r="AV440" s="129">
        <f>(AU440*$E440*$G440*$H440*$N440*$AV$13)/12*11+(AU440*$F440*$G440*$H440*$N440*$AV$13)/12</f>
        <v>3902421.6000000006</v>
      </c>
      <c r="AW440" s="213"/>
      <c r="AX440" s="124">
        <f>(AW440*$E440*$G440*$H440*$M440*$AX$13)</f>
        <v>0</v>
      </c>
      <c r="AY440" s="213"/>
      <c r="AZ440" s="124">
        <f>(AY440*$E440*$G440*$H440*$M440*$AZ$13)</f>
        <v>0</v>
      </c>
      <c r="BA440" s="213"/>
      <c r="BB440" s="124">
        <f>(BA440*$E440*$G440*$H440*$M440*$BB$13)</f>
        <v>0</v>
      </c>
      <c r="BC440" s="213"/>
      <c r="BD440" s="124">
        <f>(BC440*$E440*$G440*$H440*$M440*$BD$13)</f>
        <v>0</v>
      </c>
      <c r="BE440" s="213"/>
      <c r="BF440" s="124">
        <f>(BE440*$E440*$G440*$H440*$M440*$BF$13)</f>
        <v>0</v>
      </c>
      <c r="BG440" s="213"/>
      <c r="BH440" s="124">
        <f>(BG440*$E440*$G440*$H440*$M440*$BH$13)</f>
        <v>0</v>
      </c>
      <c r="BI440" s="213"/>
      <c r="BJ440" s="124">
        <f>(BI440*$E440*$G440*$H440*$M440*$BJ$13)</f>
        <v>0</v>
      </c>
      <c r="BK440" s="166"/>
      <c r="BL440" s="124">
        <f>(BK440*$E440*$G440*$H440*$N440*$BL$13)</f>
        <v>0</v>
      </c>
      <c r="BM440" s="213"/>
      <c r="BN440" s="124">
        <f>(BM440*$E440*$G440*$H440*$N440*$BN$13)</f>
        <v>0</v>
      </c>
      <c r="BO440" s="213"/>
      <c r="BP440" s="124">
        <f>(BO440*$E440*$G440*$H440*$N440*$BP$13)</f>
        <v>0</v>
      </c>
      <c r="BQ440" s="213">
        <v>170</v>
      </c>
      <c r="BR440" s="124">
        <f t="shared" ref="BR440" si="1712">(BQ440*$E440*$G440*$H440*$N440*$BR$13)/12*11+(BQ440*$F440*$G440*$H440*$N440*$BR$13)/12</f>
        <v>10051692</v>
      </c>
      <c r="BS440" s="213"/>
      <c r="BT440" s="124">
        <f>(BS440*$E440*$G440*$H440*$N440*$BT$13)</f>
        <v>0</v>
      </c>
      <c r="BU440" s="213"/>
      <c r="BV440" s="124">
        <f>(BU440*$E440*$G440*$H440*$N440*$BV$13)</f>
        <v>0</v>
      </c>
      <c r="BW440" s="213"/>
      <c r="BX440" s="129">
        <f>(BW440*$E440*$G440*$H440*$N440*$BX$13)</f>
        <v>0</v>
      </c>
      <c r="BY440" s="215"/>
      <c r="BZ440" s="124">
        <f>(BY440*$E440*$G440*$H440*$M440*$BZ$13)</f>
        <v>0</v>
      </c>
      <c r="CA440" s="213"/>
      <c r="CB440" s="124">
        <f>(CA440*$E440*$G440*$H440*$M440*$CB$13)</f>
        <v>0</v>
      </c>
      <c r="CC440" s="213"/>
      <c r="CD440" s="124">
        <f>(CC440*$E440*$G440*$H440*$M440*$CD$13)</f>
        <v>0</v>
      </c>
      <c r="CE440" s="213"/>
      <c r="CF440" s="124">
        <f>(CE440*$E440*$G440*$H440*$N440*$CF$13)</f>
        <v>0</v>
      </c>
      <c r="CG440" s="213"/>
      <c r="CH440" s="124">
        <f>(CG440*$E440*$G440*$H440*$M440*$CH$13)</f>
        <v>0</v>
      </c>
      <c r="CI440" s="213"/>
      <c r="CJ440" s="124">
        <f>(CI440*$E440*$G440*$H440*$M440*$CJ$13)</f>
        <v>0</v>
      </c>
      <c r="CK440" s="213">
        <v>90</v>
      </c>
      <c r="CL440" s="124">
        <f>(CK440*$E440*$G440*$H440*$M440*$CL$13)/12*11+(CK440*$F440*$G440*$H440*$M440*$CL$13)/12</f>
        <v>3547656</v>
      </c>
      <c r="CM440" s="213"/>
      <c r="CN440" s="124">
        <f>(CM440*$E440*$G440*$H440*$M440*$CN$13)</f>
        <v>0</v>
      </c>
      <c r="CO440" s="213">
        <v>50</v>
      </c>
      <c r="CP440" s="124">
        <f>(CO440*$E440*$G440*$H440*$M440*$CP$13)/12*11+(CO440*$F440*$G440*$H440*$M440*$CP$13)/12</f>
        <v>2217285</v>
      </c>
      <c r="CQ440" s="213"/>
      <c r="CR440" s="124">
        <f>(CQ440*$E440*$G440*$H440*$M440*$CR$13)</f>
        <v>0</v>
      </c>
      <c r="CS440" s="213">
        <v>274</v>
      </c>
      <c r="CT440" s="124">
        <f t="shared" ref="CT440" si="1713">(CS440*$E440*$G440*$H440*$N440*$CT$13)/12*11+(CS440*$F440*$G440*$H440*$N440*$CT$13)/12</f>
        <v>16200962.399999999</v>
      </c>
      <c r="CU440" s="213"/>
      <c r="CV440" s="124">
        <f>(CU440*$E440*$G440*$H440*$N440*$CV$13)</f>
        <v>0</v>
      </c>
      <c r="CW440" s="213"/>
      <c r="CX440" s="124">
        <f>(CW440*$E440*$G440*$H440*$N440*$CX$13)</f>
        <v>0</v>
      </c>
      <c r="CY440" s="214"/>
      <c r="CZ440" s="124">
        <f>(CY440*$E440*$G440*$H440*$N440*$CZ$13)</f>
        <v>0</v>
      </c>
      <c r="DA440" s="213"/>
      <c r="DB440" s="129">
        <f>(DA440*$E440*$G440*$H440*$N440*$DB$13)</f>
        <v>0</v>
      </c>
      <c r="DC440" s="215"/>
      <c r="DD440" s="124">
        <f>(DC440*$E440*$G440*$H440*$N440*$DD$13)</f>
        <v>0</v>
      </c>
      <c r="DE440" s="216"/>
      <c r="DF440" s="124">
        <f>(DE440*$E440*$G440*$H440*$N440*$DF$13)</f>
        <v>0</v>
      </c>
      <c r="DG440" s="213"/>
      <c r="DH440" s="124">
        <f>(DG440*$E440*$G440*$H440*$N440*$DH$13)</f>
        <v>0</v>
      </c>
      <c r="DI440" s="213">
        <v>170</v>
      </c>
      <c r="DJ440" s="124">
        <f>(DI440*$E440*$G440*$H440*$O440*$DJ$13)/12*11+(DI440*$F440*$G440*$H440*$O440*$DJ$13)/12</f>
        <v>10673939.600000001</v>
      </c>
      <c r="DK440" s="213">
        <v>5</v>
      </c>
      <c r="DL440" s="129">
        <f t="shared" ref="DL440" si="1714">(DK440*$E440*$G440*$H440*$P440*$DL$13)/12*11+(DK440*$F440*$G440*$H440*$P440*$DL$13)/12</f>
        <v>361804.60000000003</v>
      </c>
      <c r="DM440" s="124">
        <f>SUM(Q440,S440,U440,W440,Y440,AA440,AC440,AE440,AG440,AI440,AK440,AM440,AS440,AW440,AY440,CC440,AO440,BC440,BE440,BG440,CQ440,BI440,BK440,AQ440,BO440,AU440,CS440,BQ440,CU440,BS440,BU440,BW440,CE440,BY440,CA440,CG440,CI440,CK440,CM440,CO440,CW440,CY440,BM440,BA440,DA440,DC440,DE440,DG440,DI440,DK440)</f>
        <v>849</v>
      </c>
      <c r="DN440" s="124">
        <f>SUM(R440,T440,V440,X440,Z440,AB440,AD440,AF440,AH440,AJ440,AL440,AN440,AT440,AX440,AZ440,CD440,AP440,BD440,BF440,BH440,CR440,BJ440,BL440,AR440,BP440,AV440,CT440,BR440,CV440,BT440,BV440,BX440,CF440,BZ440,CB440,CH440,CJ440,CL440,CN440,CP440,CX440,CZ440,BN440,BB440,DB440,DD440,DF440,DH440,DJ440,DL440)</f>
        <v>48581770.200000003</v>
      </c>
    </row>
    <row r="441" spans="1:119" s="246" customFormat="1" ht="21.75" customHeight="1" x14ac:dyDescent="0.2">
      <c r="A441" s="217"/>
      <c r="B441" s="218"/>
      <c r="C441" s="219"/>
      <c r="D441" s="220" t="s">
        <v>949</v>
      </c>
      <c r="E441" s="107"/>
      <c r="F441" s="107"/>
      <c r="G441" s="221"/>
      <c r="H441" s="222"/>
      <c r="I441" s="222"/>
      <c r="J441" s="222"/>
      <c r="K441" s="222"/>
      <c r="L441" s="222"/>
      <c r="M441" s="221"/>
      <c r="N441" s="221"/>
      <c r="O441" s="221"/>
      <c r="P441" s="223"/>
      <c r="Q441" s="224">
        <f>Q16+Q18+Q32+Q35+Q42+Q49+Q53+Q55+Q59+Q70+Q78+Q83+Q103+Q113+Q117+Q137+Q150+Q158+Q162+Q234+Q245+Q254+Q259+Q266+Q271+Q284+Q286+Q301+Q307+Q321+Q337+Q357+Q377+Q386+Q392+Q415+Q402+Q439</f>
        <v>18285</v>
      </c>
      <c r="R441" s="224">
        <f>R16+R18+R32+R35+R42+R49+R53+R55+R59+R70+R78+R83+R103+R113+R117+R137+R150+R158+R162+R234+R245+R254+R259+R266+R271+R284+R286+R301+R307+R321+R337+R357+R377+R386+R392+R415+R402+R439</f>
        <v>1289219194.1271772</v>
      </c>
      <c r="S441" s="224">
        <f>S16+S18+S32+S35+S42+S49+S53+S55+S59+S70+S78+S83+S103+S113+S117+S137+S150+S158+S162+S234+S245+S254+S259+S266+S271+S284+S286+S301+S307+S321+S337+S357+S377+S386+S392+S415+S402+S439-S415</f>
        <v>15847</v>
      </c>
      <c r="T441" s="224">
        <f>T16+T18+T32+T35+T42+T49+T53+T55+T59+T70+T78+T83+T103+T113+T117+T137+T150+T158+T162+T234+T245+T254+T259+T266+T271+T284+T286+T301+T307+T321+T337+T357+T377+T386+T392+T415+T402+T439-T415</f>
        <v>1164094865.1332004</v>
      </c>
      <c r="U441" s="224">
        <f t="shared" ref="U441:Z441" si="1715">U16+U18+U32+U35+U42+U49+U53+U55+U59+U70+U78+U83+U103+U113+U117+U137+U150+U158+U162+U234+U245+U254+U259+U266+U271+U284+U286+U301+U307+U321+U337+U357+U377+U386+U392+U415+U402+U439</f>
        <v>11486</v>
      </c>
      <c r="V441" s="224">
        <f t="shared" si="1715"/>
        <v>594166816.13952112</v>
      </c>
      <c r="W441" s="224">
        <f t="shared" si="1715"/>
        <v>9561</v>
      </c>
      <c r="X441" s="224">
        <f t="shared" si="1715"/>
        <v>657371055.81151927</v>
      </c>
      <c r="Y441" s="224">
        <f t="shared" si="1715"/>
        <v>6873</v>
      </c>
      <c r="Z441" s="224">
        <f t="shared" si="1715"/>
        <v>824996403.6463294</v>
      </c>
      <c r="AA441" s="224"/>
      <c r="AB441" s="224"/>
      <c r="AC441" s="224">
        <f>AC16+AC18+AC32+AC35+AC42+AC49+AC53+AC55+AC59+AC70+AC78+AC83+AC103+AC113+AC117+AC137+AC150+AC158+AC162+AC234+AC245+AC254+AC259+AC266+AC271+AC284+AC286+AC301+AC307+AC321+AC337+AC357+AC377+AC386+AC392+AC415+AC402+AC439</f>
        <v>1501</v>
      </c>
      <c r="AD441" s="224">
        <f>AD16+AD18+AD32+AD35+AD42+AD49+AD53+AD55+AD59+AD70+AD78+AD83+AD103+AD113+AD117+AD137+AD150+AD158+AD162+AD234+AD245+AD254+AD259+AD266+AD271+AD284+AD286+AD301+AD307+AD321+AD337+AD357+AD377+AD386+AD392+AD415+AD402+AD439</f>
        <v>68966485.197866678</v>
      </c>
      <c r="AE441" s="224">
        <f>AE16+AE18+AE32+AE35+AE42+AE49+AE53+AE55+AE59+AE70+AE78+AE83+AE103+AE113+AE117+AE137+AE150+AE158+AE162+AE234+AE245+AE254+AE259+AE266+AE271+AE284+AE286+AE301+AE307+AE321+AE337+AE357+AE377+AE386+AE392+AE415+AE402+AE439-AE415</f>
        <v>280</v>
      </c>
      <c r="AF441" s="224">
        <f>AF16+AF18+AF32+AF35+AF42+AF49+AF53+AF55+AF59+AF70+AF78+AF83+AF103+AF113+AF117+AF137+AF150+AF158+AF162+AF234+AF245+AF254+AF259+AF266+AF271+AF284+AF286+AF301+AF307+AF321+AF337+AF357+AF377+AF386+AF392+AF415+AF402+AF439-AF415</f>
        <v>5566106.8726666663</v>
      </c>
      <c r="AG441" s="224">
        <f>AG16+AG18+AG32+AG35+AG42+AG49+AG53+AG55+AG59+AG70+AG78+AG83+AG103+AG113+AG117+AG137+AG150+AG158+AG162+AG234+AG245+AG254+AG259+AG266+AG271+AG284+AG286+AG301+AG307+AG321+AG337+AG357+AG377+AG386+AG392+AG415+AG402+AG439-AG415</f>
        <v>4254</v>
      </c>
      <c r="AH441" s="224">
        <f>AH16+AH18+AH32+AH35+AH42+AH49+AH53+AH55+AH59+AH70+AH78+AH83+AH103+AH113+AH117+AH137+AH150+AH158+AH162+AH234+AH245+AH254+AH259+AH266+AH271+AH284+AH286+AH301+AH307+AH321+AH337+AH357+AH377+AH386+AH392+AH415+AH402+AH439-AH415</f>
        <v>196926728.29316673</v>
      </c>
      <c r="AI441" s="224"/>
      <c r="AJ441" s="224"/>
      <c r="AK441" s="224">
        <f t="shared" ref="AK441:AP441" si="1716">AK16+AK18+AK32+AK35+AK42+AK49+AK53+AK55+AK59+AK70+AK78+AK83+AK103+AK113+AK117+AK137+AK150+AK158+AK162+AK234+AK245+AK254+AK259+AK266+AK271+AK284+AK286+AK301+AK307+AK321+AK337+AK357+AK377+AK386+AK392+AK415+AK402+AK439</f>
        <v>6072</v>
      </c>
      <c r="AL441" s="224">
        <f t="shared" si="1716"/>
        <v>330943314.64039999</v>
      </c>
      <c r="AM441" s="224">
        <f t="shared" si="1716"/>
        <v>19505</v>
      </c>
      <c r="AN441" s="224">
        <f t="shared" si="1716"/>
        <v>1433823208.9694333</v>
      </c>
      <c r="AO441" s="224">
        <f t="shared" si="1716"/>
        <v>11807</v>
      </c>
      <c r="AP441" s="224">
        <f t="shared" si="1716"/>
        <v>663695168.90086675</v>
      </c>
      <c r="AQ441" s="224">
        <f>AQ16+AQ18+AQ32+AQ35+AQ42+AQ49+AQ53+AQ55+AQ59+AQ70+AQ78+AQ83+AQ103+AQ113+AQ117+AQ137+AQ150+AQ158+AQ162+AQ234+AQ245+AQ254+AQ259+AQ266+AQ271+AQ284+AQ286+AQ301+AQ307+AQ321+AQ337+AQ357+AQ377+AQ386+AQ392+AQ415+AQ402+AQ439-AQ415</f>
        <v>14632</v>
      </c>
      <c r="AR441" s="224">
        <f>AR16+AR18+AR32+AR35+AR42+AR49+AR53+AR55+AR59+AR70+AR78+AR83+AR103+AR113+AR117+AR137+AR150+AR158+AR162+AR234+AR245+AR254+AR259+AR266+AR271+AR284+AR286+AR301+AR307+AR321+AR337+AR357+AR377+AR386+AR392+AR415+AR402+AR439-AR415</f>
        <v>899536457.4042002</v>
      </c>
      <c r="AS441" s="224">
        <f t="shared" ref="AS441:BJ441" si="1717">AS16+AS18+AS32+AS35+AS42+AS49+AS53+AS55+AS59+AS70+AS78+AS83+AS103+AS113+AS117+AS137+AS150+AS158+AS162+AS234+AS245+AS254+AS259+AS266+AS271+AS284+AS286+AS301+AS307+AS321+AS337+AS357+AS377+AS386+AS392+AS415+AS402+AS439</f>
        <v>2865</v>
      </c>
      <c r="AT441" s="224">
        <f t="shared" si="1717"/>
        <v>511323351.43371558</v>
      </c>
      <c r="AU441" s="224">
        <f t="shared" si="1717"/>
        <v>1349</v>
      </c>
      <c r="AV441" s="224">
        <f t="shared" si="1717"/>
        <v>53026625.023680001</v>
      </c>
      <c r="AW441" s="224">
        <f t="shared" si="1717"/>
        <v>0</v>
      </c>
      <c r="AX441" s="224">
        <f t="shared" si="1717"/>
        <v>0</v>
      </c>
      <c r="AY441" s="224">
        <f t="shared" si="1717"/>
        <v>0</v>
      </c>
      <c r="AZ441" s="224">
        <f t="shared" si="1717"/>
        <v>0</v>
      </c>
      <c r="BA441" s="224">
        <f t="shared" si="1717"/>
        <v>2400</v>
      </c>
      <c r="BB441" s="224">
        <f t="shared" si="1717"/>
        <v>94072011.600000009</v>
      </c>
      <c r="BC441" s="224">
        <f t="shared" si="1717"/>
        <v>3274</v>
      </c>
      <c r="BD441" s="224">
        <f t="shared" si="1717"/>
        <v>111989977.84333332</v>
      </c>
      <c r="BE441" s="224">
        <f t="shared" si="1717"/>
        <v>1432</v>
      </c>
      <c r="BF441" s="224">
        <f t="shared" si="1717"/>
        <v>67855456.626999989</v>
      </c>
      <c r="BG441" s="224">
        <f t="shared" si="1717"/>
        <v>2396</v>
      </c>
      <c r="BH441" s="224">
        <f t="shared" si="1717"/>
        <v>83072353.833000004</v>
      </c>
      <c r="BI441" s="224">
        <f t="shared" si="1717"/>
        <v>2233</v>
      </c>
      <c r="BJ441" s="224">
        <f t="shared" si="1717"/>
        <v>81168898.143199965</v>
      </c>
      <c r="BK441" s="224">
        <f>BK16+BK18+BK32+BK35+BK42+BK49+BK53+BK55+BK59+BK70+BK78+BK83+BK103+BK113+BK117+BK137+BK150+BK158+BK162+BK234+BK245+BK254+BK259+BK266+BK271+BK284+BK286+BK301+BK307+BK321+BK337+BK357+BK377+BK386+BK392+BK415+BK402+BK439-BK415</f>
        <v>14401</v>
      </c>
      <c r="BL441" s="224">
        <f>BL16+BL18+BL32+BL35+BL42+BL49+BL53+BL55+BL59+BL70+BL78+BL83+BL103+BL113+BL117+BL137+BL150+BL158+BL162+BL234+BL245+BL254+BL259+BL266+BL271+BL284+BL286+BL301+BL307+BL321+BL337+BL357+BL377+BL386+BL392+BL415+BL402+BL439-BL415</f>
        <v>1133805395.0854399</v>
      </c>
      <c r="BM441" s="224">
        <f t="shared" ref="BM441:DN441" si="1718">BM16+BM18+BM32+BM35+BM42+BM49+BM53+BM55+BM59+BM70+BM78+BM83+BM103+BM113+BM117+BM137+BM150+BM158+BM162+BM234+BM245+BM254+BM259+BM266+BM271+BM284+BM286+BM301+BM307+BM321+BM337+BM357+BM377+BM386+BM392+BM415+BM402+BM439</f>
        <v>3074</v>
      </c>
      <c r="BN441" s="224">
        <f t="shared" si="1718"/>
        <v>148022556.61759996</v>
      </c>
      <c r="BO441" s="224">
        <f t="shared" si="1718"/>
        <v>7693</v>
      </c>
      <c r="BP441" s="224">
        <f t="shared" si="1718"/>
        <v>238262646.03120002</v>
      </c>
      <c r="BQ441" s="224">
        <f t="shared" si="1718"/>
        <v>3242</v>
      </c>
      <c r="BR441" s="225">
        <f t="shared" si="1718"/>
        <v>150625083.9576</v>
      </c>
      <c r="BS441" s="224">
        <f t="shared" si="1718"/>
        <v>2680</v>
      </c>
      <c r="BT441" s="224">
        <f t="shared" si="1718"/>
        <v>80480062.280519992</v>
      </c>
      <c r="BU441" s="224">
        <f t="shared" si="1718"/>
        <v>4609</v>
      </c>
      <c r="BV441" s="224">
        <f t="shared" si="1718"/>
        <v>259238735.65295994</v>
      </c>
      <c r="BW441" s="224">
        <f t="shared" si="1718"/>
        <v>5227</v>
      </c>
      <c r="BX441" s="224">
        <f t="shared" si="1718"/>
        <v>312952978.79327995</v>
      </c>
      <c r="BY441" s="224">
        <f t="shared" si="1718"/>
        <v>1858</v>
      </c>
      <c r="BZ441" s="224">
        <f t="shared" si="1718"/>
        <v>66698232.206666663</v>
      </c>
      <c r="CA441" s="224">
        <f t="shared" si="1718"/>
        <v>2116</v>
      </c>
      <c r="CB441" s="224">
        <f t="shared" si="1718"/>
        <v>63042175.606666669</v>
      </c>
      <c r="CC441" s="224">
        <f t="shared" si="1718"/>
        <v>613</v>
      </c>
      <c r="CD441" s="224">
        <f t="shared" si="1718"/>
        <v>19201622.402666666</v>
      </c>
      <c r="CE441" s="224">
        <f t="shared" si="1718"/>
        <v>4124</v>
      </c>
      <c r="CF441" s="224">
        <f t="shared" si="1718"/>
        <v>165660299.61040002</v>
      </c>
      <c r="CG441" s="56">
        <f t="shared" si="1718"/>
        <v>0</v>
      </c>
      <c r="CH441" s="224">
        <f t="shared" si="1718"/>
        <v>0</v>
      </c>
      <c r="CI441" s="224">
        <f t="shared" si="1718"/>
        <v>956</v>
      </c>
      <c r="CJ441" s="224">
        <f t="shared" si="1718"/>
        <v>20308166.330666665</v>
      </c>
      <c r="CK441" s="224">
        <f t="shared" si="1718"/>
        <v>2717</v>
      </c>
      <c r="CL441" s="224">
        <f t="shared" si="1718"/>
        <v>60250193.597066671</v>
      </c>
      <c r="CM441" s="224">
        <f t="shared" si="1718"/>
        <v>2343</v>
      </c>
      <c r="CN441" s="224">
        <f t="shared" si="1718"/>
        <v>60358912.555666663</v>
      </c>
      <c r="CO441" s="224">
        <f t="shared" si="1718"/>
        <v>6706</v>
      </c>
      <c r="CP441" s="224">
        <f t="shared" si="1718"/>
        <v>350525493.89760005</v>
      </c>
      <c r="CQ441" s="224">
        <f t="shared" si="1718"/>
        <v>3535</v>
      </c>
      <c r="CR441" s="224">
        <f t="shared" si="1718"/>
        <v>101374090.23233332</v>
      </c>
      <c r="CS441" s="224">
        <f t="shared" si="1718"/>
        <v>8790</v>
      </c>
      <c r="CT441" s="224">
        <f t="shared" si="1718"/>
        <v>317611050.97960001</v>
      </c>
      <c r="CU441" s="224">
        <f t="shared" si="1718"/>
        <v>3673</v>
      </c>
      <c r="CV441" s="224">
        <f t="shared" si="1718"/>
        <v>153205950.28199998</v>
      </c>
      <c r="CW441" s="224">
        <f t="shared" si="1718"/>
        <v>1884</v>
      </c>
      <c r="CX441" s="224">
        <f t="shared" si="1718"/>
        <v>68721802.049600005</v>
      </c>
      <c r="CY441" s="224">
        <f t="shared" si="1718"/>
        <v>5676</v>
      </c>
      <c r="CZ441" s="224">
        <f t="shared" si="1718"/>
        <v>280364965.23167998</v>
      </c>
      <c r="DA441" s="224">
        <f t="shared" si="1718"/>
        <v>0</v>
      </c>
      <c r="DB441" s="224">
        <f t="shared" si="1718"/>
        <v>0</v>
      </c>
      <c r="DC441" s="224">
        <f t="shared" si="1718"/>
        <v>331</v>
      </c>
      <c r="DD441" s="224">
        <f t="shared" si="1718"/>
        <v>15061849.476799998</v>
      </c>
      <c r="DE441" s="224">
        <f t="shared" si="1718"/>
        <v>278</v>
      </c>
      <c r="DF441" s="224">
        <f t="shared" si="1718"/>
        <v>7067011.9463999989</v>
      </c>
      <c r="DG441" s="224">
        <f t="shared" si="1718"/>
        <v>3090</v>
      </c>
      <c r="DH441" s="224">
        <f t="shared" si="1718"/>
        <v>126450854.22759998</v>
      </c>
      <c r="DI441" s="224">
        <f t="shared" si="1718"/>
        <v>1009</v>
      </c>
      <c r="DJ441" s="224">
        <f t="shared" si="1718"/>
        <v>35459265.091279998</v>
      </c>
      <c r="DK441" s="224">
        <f t="shared" si="1718"/>
        <v>1685</v>
      </c>
      <c r="DL441" s="224">
        <f t="shared" si="1718"/>
        <v>71367860.102613345</v>
      </c>
      <c r="DM441" s="224">
        <f t="shared" si="1718"/>
        <v>228362</v>
      </c>
      <c r="DN441" s="226">
        <f t="shared" si="1718"/>
        <v>13437931733.886185</v>
      </c>
      <c r="DO441" s="245"/>
    </row>
  </sheetData>
  <autoFilter ref="A14:DO441"/>
  <mergeCells count="173">
    <mergeCell ref="W11:X11"/>
    <mergeCell ref="Y11:Z11"/>
    <mergeCell ref="A9:A12"/>
    <mergeCell ref="B9:B12"/>
    <mergeCell ref="C9:C12"/>
    <mergeCell ref="D9:D12"/>
    <mergeCell ref="E9:E12"/>
    <mergeCell ref="F9:F12"/>
    <mergeCell ref="T3:V3"/>
    <mergeCell ref="T4:V5"/>
    <mergeCell ref="M9:P9"/>
    <mergeCell ref="Q9:R9"/>
    <mergeCell ref="S9:T9"/>
    <mergeCell ref="U9:V9"/>
    <mergeCell ref="AA9:AB9"/>
    <mergeCell ref="AC9:AD9"/>
    <mergeCell ref="AE9:AF9"/>
    <mergeCell ref="AG9:AH9"/>
    <mergeCell ref="AI9:AJ9"/>
    <mergeCell ref="AK9:AL9"/>
    <mergeCell ref="W9:X9"/>
    <mergeCell ref="Y9:Z9"/>
    <mergeCell ref="G9:G12"/>
    <mergeCell ref="H9:H12"/>
    <mergeCell ref="I9:I12"/>
    <mergeCell ref="J9:J12"/>
    <mergeCell ref="K9:K12"/>
    <mergeCell ref="L9:L12"/>
    <mergeCell ref="AA10:AB10"/>
    <mergeCell ref="AC10:AD10"/>
    <mergeCell ref="AE10:AF10"/>
    <mergeCell ref="AG10:AH10"/>
    <mergeCell ref="AI10:AJ10"/>
    <mergeCell ref="AK10:AL10"/>
    <mergeCell ref="AG11:AH11"/>
    <mergeCell ref="AI11:AJ11"/>
    <mergeCell ref="AK11:AL11"/>
    <mergeCell ref="U11:V11"/>
    <mergeCell ref="DM9:DN9"/>
    <mergeCell ref="M10:P10"/>
    <mergeCell ref="Q10:R10"/>
    <mergeCell ref="S10:T10"/>
    <mergeCell ref="U10:V10"/>
    <mergeCell ref="W10:X10"/>
    <mergeCell ref="Y10:Z10"/>
    <mergeCell ref="CU9:CV9"/>
    <mergeCell ref="CW9:CX9"/>
    <mergeCell ref="CY9:CZ9"/>
    <mergeCell ref="DA9:DB9"/>
    <mergeCell ref="DC9:DD9"/>
    <mergeCell ref="DE9:DF9"/>
    <mergeCell ref="CI9:CJ9"/>
    <mergeCell ref="CK9:CL9"/>
    <mergeCell ref="CM9:CN9"/>
    <mergeCell ref="CO9:CP9"/>
    <mergeCell ref="CQ9:CR9"/>
    <mergeCell ref="CS9:CT9"/>
    <mergeCell ref="BW9:BX9"/>
    <mergeCell ref="BY9:BZ9"/>
    <mergeCell ref="CA9:CB9"/>
    <mergeCell ref="CC9:CD9"/>
    <mergeCell ref="CE9:CF9"/>
    <mergeCell ref="DG9:DH9"/>
    <mergeCell ref="DI9:DJ9"/>
    <mergeCell ref="DK9:DL9"/>
    <mergeCell ref="CG9:CH9"/>
    <mergeCell ref="BK9:BL9"/>
    <mergeCell ref="BM9:BN9"/>
    <mergeCell ref="BO9:BP9"/>
    <mergeCell ref="BQ9:BR9"/>
    <mergeCell ref="BS9:BT9"/>
    <mergeCell ref="BU9:BV9"/>
    <mergeCell ref="AY9:AZ9"/>
    <mergeCell ref="BA9:BB9"/>
    <mergeCell ref="BC9:BD9"/>
    <mergeCell ref="BE9:BF9"/>
    <mergeCell ref="BG9:BH9"/>
    <mergeCell ref="BI9:BJ9"/>
    <mergeCell ref="AM9:AN9"/>
    <mergeCell ref="AO9:AP9"/>
    <mergeCell ref="AY10:AZ10"/>
    <mergeCell ref="BA10:BB10"/>
    <mergeCell ref="BC10:BD10"/>
    <mergeCell ref="BE10:BF10"/>
    <mergeCell ref="BG10:BH10"/>
    <mergeCell ref="BI10:BJ10"/>
    <mergeCell ref="AM10:AN10"/>
    <mergeCell ref="AO10:AP10"/>
    <mergeCell ref="AQ10:AR10"/>
    <mergeCell ref="AS10:AT10"/>
    <mergeCell ref="AU10:AV10"/>
    <mergeCell ref="AW10:AX10"/>
    <mergeCell ref="AS9:AT9"/>
    <mergeCell ref="AU9:AV9"/>
    <mergeCell ref="AW9:AX9"/>
    <mergeCell ref="AQ9:AR9"/>
    <mergeCell ref="CA10:CB10"/>
    <mergeCell ref="CC10:CD10"/>
    <mergeCell ref="CE10:CF10"/>
    <mergeCell ref="CG10:CH10"/>
    <mergeCell ref="BK10:BL10"/>
    <mergeCell ref="BM10:BN10"/>
    <mergeCell ref="BO10:BP10"/>
    <mergeCell ref="BQ10:BR10"/>
    <mergeCell ref="BS10:BT10"/>
    <mergeCell ref="BU10:BV10"/>
    <mergeCell ref="DG10:DH10"/>
    <mergeCell ref="DI10:DJ10"/>
    <mergeCell ref="DK10:DL10"/>
    <mergeCell ref="DM10:DN10"/>
    <mergeCell ref="M11:M12"/>
    <mergeCell ref="N11:N12"/>
    <mergeCell ref="O11:O12"/>
    <mergeCell ref="P11:P12"/>
    <mergeCell ref="Q11:R11"/>
    <mergeCell ref="S11:T11"/>
    <mergeCell ref="CU10:CV10"/>
    <mergeCell ref="CW10:CX10"/>
    <mergeCell ref="CY10:CZ10"/>
    <mergeCell ref="DA10:DB10"/>
    <mergeCell ref="DC10:DD10"/>
    <mergeCell ref="DE10:DF10"/>
    <mergeCell ref="CI10:CJ10"/>
    <mergeCell ref="CK10:CL10"/>
    <mergeCell ref="CM10:CN10"/>
    <mergeCell ref="CO10:CP10"/>
    <mergeCell ref="CQ10:CR10"/>
    <mergeCell ref="CS10:CT10"/>
    <mergeCell ref="BW10:BX10"/>
    <mergeCell ref="BY10:BZ10"/>
    <mergeCell ref="AA11:AB11"/>
    <mergeCell ref="AC11:AD11"/>
    <mergeCell ref="AE11:AF11"/>
    <mergeCell ref="BE11:BF11"/>
    <mergeCell ref="BG11:BH11"/>
    <mergeCell ref="BI11:BJ11"/>
    <mergeCell ref="BK11:BL11"/>
    <mergeCell ref="BM11:BN11"/>
    <mergeCell ref="BO11:BP11"/>
    <mergeCell ref="AS11:AT11"/>
    <mergeCell ref="AU11:AV11"/>
    <mergeCell ref="AW11:AX11"/>
    <mergeCell ref="AY11:AZ11"/>
    <mergeCell ref="BA11:BB11"/>
    <mergeCell ref="BC11:BD11"/>
    <mergeCell ref="AM11:AN11"/>
    <mergeCell ref="AO11:AP11"/>
    <mergeCell ref="AQ11:AR11"/>
    <mergeCell ref="CC11:CD11"/>
    <mergeCell ref="CE11:CF11"/>
    <mergeCell ref="CG11:CH11"/>
    <mergeCell ref="CI11:CJ11"/>
    <mergeCell ref="CK11:CL11"/>
    <mergeCell ref="CM11:CN11"/>
    <mergeCell ref="BQ11:BR11"/>
    <mergeCell ref="BS11:BT11"/>
    <mergeCell ref="BU11:BV11"/>
    <mergeCell ref="BW11:BX11"/>
    <mergeCell ref="BY11:BZ11"/>
    <mergeCell ref="CA11:CB11"/>
    <mergeCell ref="DM11:DN11"/>
    <mergeCell ref="DA11:DB11"/>
    <mergeCell ref="DC11:DD11"/>
    <mergeCell ref="DE11:DF11"/>
    <mergeCell ref="DG11:DH11"/>
    <mergeCell ref="DI11:DJ11"/>
    <mergeCell ref="DK11:DL11"/>
    <mergeCell ref="CO11:CP11"/>
    <mergeCell ref="CQ11:CR11"/>
    <mergeCell ref="CS11:CT11"/>
    <mergeCell ref="CU11:CV11"/>
    <mergeCell ref="CW11:CX11"/>
    <mergeCell ref="CY11:CZ11"/>
  </mergeCells>
  <pageMargins left="0" right="0" top="0.19685039370078741" bottom="0.19685039370078741" header="0.11811023622047245" footer="0.11811023622047245"/>
  <pageSetup paperSize="9" scale="60" orientation="landscape" r:id="rId1"/>
  <colBreaks count="3" manualBreakCount="3">
    <brk id="40" max="1048575" man="1"/>
    <brk id="74" max="1048575" man="1"/>
    <brk id="10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2022-03-18T01:56:04Z</dcterms:created>
  <dcterms:modified xsi:type="dcterms:W3CDTF">2022-03-28T05:12:11Z</dcterms:modified>
</cp:coreProperties>
</file>